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abo\Downloads\"/>
    </mc:Choice>
  </mc:AlternateContent>
  <xr:revisionPtr revIDLastSave="0" documentId="13_ncr:1_{35FB25E9-C8E9-4503-9026-4A0943966F90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szamol" sheetId="1" r:id="rId1"/>
    <sheet name="kiértékelő" sheetId="2" r:id="rId2"/>
    <sheet name="értéktáblázat" sheetId="5" r:id="rId3"/>
    <sheet name="Diagram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Q10" i="1"/>
  <c r="O15" i="1"/>
  <c r="O16" i="1" s="1"/>
  <c r="O13" i="1"/>
  <c r="O14" i="1" s="1"/>
  <c r="P13" i="1" l="1"/>
  <c r="P11" i="1"/>
  <c r="P10" i="1"/>
  <c r="R10" i="1" s="1"/>
  <c r="F6" i="1"/>
  <c r="P14" i="1" l="1"/>
  <c r="P15" i="1" s="1"/>
  <c r="R11" i="1"/>
  <c r="A7" i="1" s="1"/>
  <c r="A5" i="1"/>
  <c r="P16" i="1" l="1"/>
  <c r="R13" i="1" s="1"/>
  <c r="Q13" i="1" l="1"/>
  <c r="Q16" i="1"/>
  <c r="Q15" i="1"/>
  <c r="Q14" i="1"/>
  <c r="O18" i="1" l="1"/>
  <c r="O19" i="1"/>
  <c r="AC15" i="1"/>
  <c r="AC18" i="1"/>
  <c r="AC17" i="1"/>
  <c r="AC19" i="1"/>
  <c r="AC14" i="1"/>
  <c r="T9" i="1"/>
  <c r="A69" i="5" l="1"/>
  <c r="C69" i="5" s="1"/>
  <c r="A26" i="5"/>
  <c r="A55" i="5"/>
  <c r="A84" i="5"/>
  <c r="A49" i="5"/>
  <c r="A14" i="5"/>
  <c r="A78" i="5"/>
  <c r="A35" i="5"/>
  <c r="A99" i="5"/>
  <c r="A96" i="5"/>
  <c r="A61" i="5"/>
  <c r="A18" i="5"/>
  <c r="A82" i="5"/>
  <c r="A47" i="5"/>
  <c r="A12" i="5"/>
  <c r="A76" i="5"/>
  <c r="A41" i="5"/>
  <c r="A6" i="5"/>
  <c r="A70" i="5"/>
  <c r="A27" i="5"/>
  <c r="A91" i="5"/>
  <c r="A88" i="5"/>
  <c r="A53" i="5"/>
  <c r="A10" i="5"/>
  <c r="A74" i="5"/>
  <c r="A39" i="5"/>
  <c r="A4" i="5"/>
  <c r="A68" i="5"/>
  <c r="A33" i="5"/>
  <c r="A97" i="5"/>
  <c r="A62" i="5"/>
  <c r="A19" i="5"/>
  <c r="A83" i="5"/>
  <c r="A80" i="5"/>
  <c r="A45" i="5"/>
  <c r="A2" i="5"/>
  <c r="A66" i="5"/>
  <c r="A31" i="5"/>
  <c r="A95" i="5"/>
  <c r="A60" i="5"/>
  <c r="A25" i="5"/>
  <c r="A89" i="5"/>
  <c r="A54" i="5"/>
  <c r="A11" i="5"/>
  <c r="A75" i="5"/>
  <c r="A64" i="5"/>
  <c r="A37" i="5"/>
  <c r="A101" i="5"/>
  <c r="A90" i="5"/>
  <c r="A20" i="5"/>
  <c r="A72" i="5"/>
  <c r="A58" i="5"/>
  <c r="A23" i="5"/>
  <c r="A87" i="5"/>
  <c r="A52" i="5"/>
  <c r="A17" i="5"/>
  <c r="A81" i="5"/>
  <c r="A46" i="5"/>
  <c r="A3" i="5"/>
  <c r="A67" i="5"/>
  <c r="A56" i="5"/>
  <c r="A29" i="5"/>
  <c r="A93" i="5"/>
  <c r="A48" i="5"/>
  <c r="A50" i="5"/>
  <c r="A15" i="5"/>
  <c r="A79" i="5"/>
  <c r="A44" i="5"/>
  <c r="A9" i="5"/>
  <c r="A73" i="5"/>
  <c r="A38" i="5"/>
  <c r="A102" i="5"/>
  <c r="A59" i="5"/>
  <c r="A40" i="5"/>
  <c r="A21" i="5"/>
  <c r="A85" i="5"/>
  <c r="A32" i="5"/>
  <c r="A42" i="5"/>
  <c r="A7" i="5"/>
  <c r="A71" i="5"/>
  <c r="A36" i="5"/>
  <c r="A100" i="5"/>
  <c r="A65" i="5"/>
  <c r="A30" i="5"/>
  <c r="A94" i="5"/>
  <c r="A51" i="5"/>
  <c r="A24" i="5"/>
  <c r="A13" i="5"/>
  <c r="A77" i="5"/>
  <c r="A16" i="5"/>
  <c r="A34" i="5"/>
  <c r="A98" i="5"/>
  <c r="A63" i="5"/>
  <c r="A28" i="5"/>
  <c r="A92" i="5"/>
  <c r="A57" i="5"/>
  <c r="A22" i="5"/>
  <c r="A86" i="5"/>
  <c r="A43" i="5"/>
  <c r="A8" i="5"/>
  <c r="A5" i="5"/>
  <c r="B1" i="2"/>
  <c r="U9" i="1"/>
  <c r="T10" i="1"/>
  <c r="B2" i="2" s="1"/>
  <c r="T11" i="1"/>
  <c r="B3" i="2" s="1"/>
  <c r="B69" i="5" l="1"/>
  <c r="D69" i="5" s="1"/>
  <c r="B98" i="5"/>
  <c r="C98" i="5"/>
  <c r="B67" i="5"/>
  <c r="C67" i="5"/>
  <c r="B27" i="5"/>
  <c r="C27" i="5"/>
  <c r="C63" i="5"/>
  <c r="B63" i="5"/>
  <c r="B32" i="5"/>
  <c r="C32" i="5"/>
  <c r="B56" i="5"/>
  <c r="C56" i="5"/>
  <c r="B75" i="5"/>
  <c r="C75" i="5"/>
  <c r="B33" i="5"/>
  <c r="C33" i="5"/>
  <c r="B82" i="5"/>
  <c r="C82" i="5"/>
  <c r="B92" i="5"/>
  <c r="C92" i="5"/>
  <c r="B24" i="5"/>
  <c r="C24" i="5"/>
  <c r="C7" i="5"/>
  <c r="B7" i="5"/>
  <c r="B38" i="5"/>
  <c r="C38" i="5"/>
  <c r="B93" i="5"/>
  <c r="C93" i="5"/>
  <c r="B52" i="5"/>
  <c r="C52" i="5"/>
  <c r="C37" i="5"/>
  <c r="B37" i="5"/>
  <c r="C95" i="5"/>
  <c r="B95" i="5"/>
  <c r="B62" i="5"/>
  <c r="C62" i="5"/>
  <c r="C53" i="5"/>
  <c r="B53" i="5"/>
  <c r="B12" i="5"/>
  <c r="C12" i="5"/>
  <c r="B78" i="5"/>
  <c r="C78" i="5"/>
  <c r="B30" i="5"/>
  <c r="C30" i="5"/>
  <c r="B58" i="5"/>
  <c r="C58" i="5"/>
  <c r="B18" i="5"/>
  <c r="C18" i="5"/>
  <c r="B57" i="5"/>
  <c r="C57" i="5"/>
  <c r="B13" i="5"/>
  <c r="C13" i="5"/>
  <c r="C71" i="5"/>
  <c r="B71" i="5"/>
  <c r="B102" i="5"/>
  <c r="C102" i="5"/>
  <c r="B48" i="5"/>
  <c r="C48" i="5"/>
  <c r="B17" i="5"/>
  <c r="C17" i="5"/>
  <c r="B101" i="5"/>
  <c r="C101" i="5"/>
  <c r="B60" i="5"/>
  <c r="C60" i="5"/>
  <c r="B19" i="5"/>
  <c r="C19" i="5"/>
  <c r="B10" i="5"/>
  <c r="C10" i="5"/>
  <c r="B76" i="5"/>
  <c r="C76" i="5"/>
  <c r="B35" i="5"/>
  <c r="C35" i="5"/>
  <c r="B8" i="5"/>
  <c r="C8" i="5"/>
  <c r="B44" i="5"/>
  <c r="C44" i="5"/>
  <c r="B2" i="5"/>
  <c r="C2" i="5"/>
  <c r="B22" i="5"/>
  <c r="C22" i="5"/>
  <c r="B77" i="5"/>
  <c r="C77" i="5"/>
  <c r="B36" i="5"/>
  <c r="C36" i="5"/>
  <c r="B59" i="5"/>
  <c r="C59" i="5"/>
  <c r="B50" i="5"/>
  <c r="C50" i="5"/>
  <c r="B81" i="5"/>
  <c r="C81" i="5"/>
  <c r="B90" i="5"/>
  <c r="C90" i="5"/>
  <c r="B25" i="5"/>
  <c r="C25" i="5"/>
  <c r="B83" i="5"/>
  <c r="C83" i="5"/>
  <c r="B74" i="5"/>
  <c r="C74" i="5"/>
  <c r="B41" i="5"/>
  <c r="C41" i="5"/>
  <c r="B99" i="5"/>
  <c r="C99" i="5"/>
  <c r="B86" i="5"/>
  <c r="C86" i="5"/>
  <c r="B16" i="5"/>
  <c r="C16" i="5"/>
  <c r="B100" i="5"/>
  <c r="C100" i="5"/>
  <c r="B40" i="5"/>
  <c r="C40" i="5"/>
  <c r="C15" i="5"/>
  <c r="B15" i="5"/>
  <c r="B46" i="5"/>
  <c r="C46" i="5"/>
  <c r="B20" i="5"/>
  <c r="C20" i="5"/>
  <c r="B89" i="5"/>
  <c r="C89" i="5"/>
  <c r="B80" i="5"/>
  <c r="C80" i="5"/>
  <c r="C39" i="5"/>
  <c r="B39" i="5"/>
  <c r="B6" i="5"/>
  <c r="C6" i="5"/>
  <c r="B96" i="5"/>
  <c r="C96" i="5"/>
  <c r="B26" i="5"/>
  <c r="C26" i="5"/>
  <c r="B43" i="5"/>
  <c r="C43" i="5"/>
  <c r="B34" i="5"/>
  <c r="C34" i="5"/>
  <c r="B65" i="5"/>
  <c r="C65" i="5"/>
  <c r="C21" i="5"/>
  <c r="B21" i="5"/>
  <c r="C79" i="5"/>
  <c r="B79" i="5"/>
  <c r="B3" i="5"/>
  <c r="C3" i="5"/>
  <c r="B72" i="5"/>
  <c r="C72" i="5"/>
  <c r="B54" i="5"/>
  <c r="C54" i="5"/>
  <c r="B45" i="5"/>
  <c r="C45" i="5"/>
  <c r="B4" i="5"/>
  <c r="C4" i="5"/>
  <c r="B70" i="5"/>
  <c r="C70" i="5"/>
  <c r="B61" i="5"/>
  <c r="C61" i="5"/>
  <c r="C55" i="5"/>
  <c r="B55" i="5"/>
  <c r="B84" i="5"/>
  <c r="C84" i="5"/>
  <c r="B85" i="5"/>
  <c r="C85" i="5"/>
  <c r="B11" i="5"/>
  <c r="C11" i="5"/>
  <c r="B68" i="5"/>
  <c r="C68" i="5"/>
  <c r="C5" i="5"/>
  <c r="B5" i="5"/>
  <c r="B94" i="5"/>
  <c r="C94" i="5"/>
  <c r="B9" i="5"/>
  <c r="C9" i="5"/>
  <c r="C23" i="5"/>
  <c r="B23" i="5"/>
  <c r="B66" i="5"/>
  <c r="C66" i="5"/>
  <c r="B91" i="5"/>
  <c r="C91" i="5"/>
  <c r="B49" i="5"/>
  <c r="C49" i="5"/>
  <c r="B28" i="5"/>
  <c r="C28" i="5"/>
  <c r="B51" i="5"/>
  <c r="C51" i="5"/>
  <c r="B42" i="5"/>
  <c r="C42" i="5"/>
  <c r="B73" i="5"/>
  <c r="C73" i="5"/>
  <c r="B29" i="5"/>
  <c r="C29" i="5"/>
  <c r="C87" i="5"/>
  <c r="B87" i="5"/>
  <c r="B64" i="5"/>
  <c r="C64" i="5"/>
  <c r="C31" i="5"/>
  <c r="B31" i="5"/>
  <c r="B97" i="5"/>
  <c r="C97" i="5"/>
  <c r="B88" i="5"/>
  <c r="C88" i="5"/>
  <c r="C47" i="5"/>
  <c r="B47" i="5"/>
  <c r="B14" i="5"/>
  <c r="C14" i="5"/>
  <c r="V9" i="1"/>
  <c r="C1" i="2"/>
  <c r="T12" i="1"/>
  <c r="U11" i="1"/>
  <c r="U10" i="1"/>
  <c r="C2" i="2" s="1"/>
  <c r="C3" i="2" l="1"/>
  <c r="T13" i="1"/>
  <c r="B4" i="2"/>
  <c r="D23" i="5"/>
  <c r="D11" i="5"/>
  <c r="D71" i="5"/>
  <c r="D53" i="5"/>
  <c r="D75" i="5"/>
  <c r="D70" i="5"/>
  <c r="D72" i="5"/>
  <c r="D65" i="5"/>
  <c r="D96" i="5"/>
  <c r="D89" i="5"/>
  <c r="D40" i="5"/>
  <c r="D101" i="5"/>
  <c r="D31" i="5"/>
  <c r="D95" i="5"/>
  <c r="D64" i="5"/>
  <c r="D18" i="5"/>
  <c r="D59" i="5"/>
  <c r="D52" i="5"/>
  <c r="D49" i="5"/>
  <c r="D46" i="5"/>
  <c r="D99" i="5"/>
  <c r="D37" i="5"/>
  <c r="D7" i="5"/>
  <c r="D58" i="5"/>
  <c r="D27" i="5"/>
  <c r="D29" i="5"/>
  <c r="D28" i="5"/>
  <c r="D66" i="5"/>
  <c r="D2" i="5"/>
  <c r="D91" i="5"/>
  <c r="D94" i="5"/>
  <c r="D83" i="5"/>
  <c r="D54" i="5"/>
  <c r="D26" i="5"/>
  <c r="D55" i="5"/>
  <c r="D74" i="5"/>
  <c r="D8" i="5"/>
  <c r="D36" i="5"/>
  <c r="D61" i="5"/>
  <c r="D39" i="5"/>
  <c r="D90" i="5"/>
  <c r="D12" i="5"/>
  <c r="D33" i="5"/>
  <c r="D9" i="5"/>
  <c r="D76" i="5"/>
  <c r="D32" i="5"/>
  <c r="D98" i="5"/>
  <c r="D100" i="5"/>
  <c r="D25" i="5"/>
  <c r="D38" i="5"/>
  <c r="D42" i="5"/>
  <c r="D4" i="5"/>
  <c r="D34" i="5"/>
  <c r="D22" i="5"/>
  <c r="D60" i="5"/>
  <c r="D48" i="5"/>
  <c r="D57" i="5"/>
  <c r="D30" i="5"/>
  <c r="D47" i="5"/>
  <c r="D85" i="5"/>
  <c r="D21" i="5"/>
  <c r="D15" i="5"/>
  <c r="D86" i="5"/>
  <c r="D24" i="5"/>
  <c r="D63" i="5"/>
  <c r="D88" i="5"/>
  <c r="D44" i="5"/>
  <c r="D78" i="5"/>
  <c r="D93" i="5"/>
  <c r="D73" i="5"/>
  <c r="D5" i="5"/>
  <c r="D79" i="5"/>
  <c r="D43" i="5"/>
  <c r="D6" i="5"/>
  <c r="D81" i="5"/>
  <c r="D102" i="5"/>
  <c r="D62" i="5"/>
  <c r="D84" i="5"/>
  <c r="D14" i="5"/>
  <c r="D51" i="5"/>
  <c r="D45" i="5"/>
  <c r="D3" i="5"/>
  <c r="D16" i="5"/>
  <c r="D35" i="5"/>
  <c r="D13" i="5"/>
  <c r="D67" i="5"/>
  <c r="D97" i="5"/>
  <c r="D87" i="5"/>
  <c r="D80" i="5"/>
  <c r="D41" i="5"/>
  <c r="D19" i="5"/>
  <c r="D17" i="5"/>
  <c r="D82" i="5"/>
  <c r="D56" i="5"/>
  <c r="D68" i="5"/>
  <c r="D50" i="5"/>
  <c r="D10" i="5"/>
  <c r="D92" i="5"/>
  <c r="D20" i="5"/>
  <c r="D77" i="5"/>
  <c r="D1" i="2"/>
  <c r="W9" i="1"/>
  <c r="V11" i="1"/>
  <c r="D3" i="2" s="1"/>
  <c r="V10" i="1"/>
  <c r="D2" i="2" s="1"/>
  <c r="U12" i="1"/>
  <c r="U13" i="1" l="1"/>
  <c r="C4" i="2"/>
  <c r="V12" i="1"/>
  <c r="X9" i="1"/>
  <c r="E1" i="2"/>
  <c r="W10" i="1"/>
  <c r="E2" i="2" s="1"/>
  <c r="W11" i="1"/>
  <c r="E3" i="2" s="1"/>
  <c r="V13" i="1" l="1"/>
  <c r="D4" i="2"/>
  <c r="F1" i="2"/>
  <c r="Y9" i="1"/>
  <c r="X11" i="1"/>
  <c r="F3" i="2" s="1"/>
  <c r="X10" i="1"/>
  <c r="F2" i="2" s="1"/>
  <c r="W12" i="1"/>
  <c r="W13" i="1" l="1"/>
  <c r="E4" i="2"/>
  <c r="G1" i="2"/>
  <c r="Z9" i="1"/>
  <c r="Y10" i="1"/>
  <c r="G2" i="2" s="1"/>
  <c r="X12" i="1"/>
  <c r="Y11" i="1"/>
  <c r="G3" i="2" l="1"/>
  <c r="X13" i="1"/>
  <c r="F4" i="2"/>
  <c r="H1" i="2"/>
  <c r="AA9" i="1"/>
  <c r="Z11" i="1"/>
  <c r="Z10" i="1"/>
  <c r="H2" i="2" s="1"/>
  <c r="Y12" i="1"/>
  <c r="Y13" i="1" l="1"/>
  <c r="X18" i="1"/>
  <c r="X19" i="1"/>
  <c r="H3" i="2"/>
  <c r="G4" i="2"/>
  <c r="Z12" i="1"/>
  <c r="I1" i="2"/>
  <c r="AB9" i="1"/>
  <c r="J1" i="2" s="1"/>
  <c r="AA10" i="1"/>
  <c r="AA11" i="1"/>
  <c r="Z13" i="1" l="1"/>
  <c r="I3" i="2"/>
  <c r="AA13" i="1"/>
  <c r="Z19" i="1" s="1"/>
  <c r="Z14" i="1"/>
  <c r="Z15" i="1"/>
  <c r="AA12" i="1"/>
  <c r="I2" i="2"/>
  <c r="H4" i="2"/>
  <c r="AB10" i="1"/>
  <c r="AB11" i="1"/>
  <c r="V18" i="1" l="1"/>
  <c r="Z17" i="1"/>
  <c r="Z18" i="1"/>
  <c r="V14" i="1"/>
  <c r="J3" i="2"/>
  <c r="AB13" i="1"/>
  <c r="T15" i="1" s="1"/>
  <c r="Y16" i="1"/>
  <c r="AA16" i="1"/>
  <c r="I4" i="2"/>
  <c r="AB12" i="1"/>
  <c r="AB18" i="1" s="1"/>
  <c r="J2" i="2"/>
  <c r="X14" i="1" l="1"/>
  <c r="V19" i="1"/>
  <c r="X17" i="1"/>
  <c r="X15" i="1"/>
  <c r="T14" i="1"/>
  <c r="U16" i="1"/>
  <c r="T17" i="1"/>
  <c r="V17" i="1"/>
  <c r="T19" i="1"/>
  <c r="T18" i="1"/>
  <c r="V15" i="1"/>
  <c r="AB14" i="1"/>
  <c r="AB15" i="1"/>
  <c r="W16" i="1"/>
  <c r="AB19" i="1"/>
  <c r="J4" i="2"/>
  <c r="AB17" i="1"/>
  <c r="AD17" i="1" l="1"/>
  <c r="AD16" i="1"/>
  <c r="AD14" i="1"/>
  <c r="AD15" i="1"/>
  <c r="AD19" i="1"/>
  <c r="AD18" i="1"/>
  <c r="H6" i="1" l="1"/>
</calcChain>
</file>

<file path=xl/sharedStrings.xml><?xml version="1.0" encoding="utf-8"?>
<sst xmlns="http://schemas.openxmlformats.org/spreadsheetml/2006/main" count="22" uniqueCount="21">
  <si>
    <t>reláció száma</t>
  </si>
  <si>
    <t>a</t>
  </si>
  <si>
    <t>b</t>
  </si>
  <si>
    <t>c</t>
  </si>
  <si>
    <t>d</t>
  </si>
  <si>
    <t>e</t>
  </si>
  <si>
    <t>f</t>
  </si>
  <si>
    <t>&lt;</t>
  </si>
  <si>
    <t>≥</t>
  </si>
  <si>
    <t>≤</t>
  </si>
  <si>
    <t>=</t>
  </si>
  <si>
    <t>≠</t>
  </si>
  <si>
    <t>&gt;</t>
  </si>
  <si>
    <t>x²</t>
  </si>
  <si>
    <t>x</t>
  </si>
  <si>
    <t>a számláló előjele</t>
  </si>
  <si>
    <t>a nevező előjele</t>
  </si>
  <si>
    <t>a tört előjele</t>
  </si>
  <si>
    <t>sz(x)</t>
  </si>
  <si>
    <t>n(x)</t>
  </si>
  <si>
    <t>t(x)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</si>
</sst>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1D35"/>
      <name val="Arial"/>
      <family val="2"/>
      <charset val="238"/>
    </font>
    <font>
      <sz val="11"/>
      <color rgb="FF001D35"/>
      <name val="Calibri"/>
      <family val="2"/>
      <charset val="238"/>
      <scheme val="minor"/>
    </font>
    <font>
      <sz val="10"/>
      <color rgb="FF474747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5" fillId="0" borderId="0" xfId="0" applyFont="1"/>
    <xf numFmtId="164" fontId="0" fillId="0" borderId="1" xfId="0" applyNumberFormat="1" applyBorder="1"/>
    <xf numFmtId="0" fontId="6" fillId="0" borderId="1" xfId="0" applyFont="1" applyBorder="1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értéktáblázat!$B$1</c:f>
              <c:strCache>
                <c:ptCount val="1"/>
                <c:pt idx="0">
                  <c:v>sz(x)</c:v>
                </c:pt>
              </c:strCache>
            </c:strRef>
          </c:tx>
          <c:marker>
            <c:symbol val="none"/>
          </c:marker>
          <c:cat>
            <c:numRef>
              <c:f>értéktáblázat!$A$2:$A$102</c:f>
              <c:numCache>
                <c:formatCode>General</c:formatCode>
                <c:ptCount val="101"/>
                <c:pt idx="0">
                  <c:v>1</c:v>
                </c:pt>
                <c:pt idx="1">
                  <c:v>1.03</c:v>
                </c:pt>
                <c:pt idx="2">
                  <c:v>1.06</c:v>
                </c:pt>
                <c:pt idx="3">
                  <c:v>1.0900000000000001</c:v>
                </c:pt>
                <c:pt idx="4">
                  <c:v>1.1200000000000001</c:v>
                </c:pt>
                <c:pt idx="5">
                  <c:v>1.1499999999999999</c:v>
                </c:pt>
                <c:pt idx="6">
                  <c:v>1.18</c:v>
                </c:pt>
                <c:pt idx="7">
                  <c:v>1.21</c:v>
                </c:pt>
                <c:pt idx="8">
                  <c:v>1.24</c:v>
                </c:pt>
                <c:pt idx="9">
                  <c:v>1.27</c:v>
                </c:pt>
                <c:pt idx="10">
                  <c:v>1.3</c:v>
                </c:pt>
                <c:pt idx="11">
                  <c:v>1.33</c:v>
                </c:pt>
                <c:pt idx="12">
                  <c:v>1.3599999999999999</c:v>
                </c:pt>
                <c:pt idx="13">
                  <c:v>1.3900000000000001</c:v>
                </c:pt>
                <c:pt idx="14">
                  <c:v>1.42</c:v>
                </c:pt>
                <c:pt idx="15">
                  <c:v>1.45</c:v>
                </c:pt>
                <c:pt idx="16">
                  <c:v>1.48</c:v>
                </c:pt>
                <c:pt idx="17">
                  <c:v>1.51</c:v>
                </c:pt>
                <c:pt idx="18">
                  <c:v>1.54</c:v>
                </c:pt>
                <c:pt idx="19">
                  <c:v>1.5699999999999998</c:v>
                </c:pt>
                <c:pt idx="20">
                  <c:v>1.6</c:v>
                </c:pt>
                <c:pt idx="21">
                  <c:v>1.63</c:v>
                </c:pt>
                <c:pt idx="22">
                  <c:v>1.6600000000000001</c:v>
                </c:pt>
                <c:pt idx="23">
                  <c:v>1.69</c:v>
                </c:pt>
                <c:pt idx="24">
                  <c:v>1.72</c:v>
                </c:pt>
                <c:pt idx="25">
                  <c:v>1.75</c:v>
                </c:pt>
                <c:pt idx="26">
                  <c:v>1.78</c:v>
                </c:pt>
                <c:pt idx="27">
                  <c:v>1.81</c:v>
                </c:pt>
                <c:pt idx="28">
                  <c:v>1.8399999999999999</c:v>
                </c:pt>
                <c:pt idx="29">
                  <c:v>1.87</c:v>
                </c:pt>
                <c:pt idx="30">
                  <c:v>1.9</c:v>
                </c:pt>
                <c:pt idx="31">
                  <c:v>1.9300000000000002</c:v>
                </c:pt>
                <c:pt idx="32">
                  <c:v>1.96</c:v>
                </c:pt>
                <c:pt idx="33">
                  <c:v>1.99</c:v>
                </c:pt>
                <c:pt idx="34">
                  <c:v>2.02</c:v>
                </c:pt>
                <c:pt idx="35">
                  <c:v>2.0499999999999998</c:v>
                </c:pt>
                <c:pt idx="36">
                  <c:v>2.08</c:v>
                </c:pt>
                <c:pt idx="37">
                  <c:v>2.1100000000000003</c:v>
                </c:pt>
                <c:pt idx="38">
                  <c:v>2.1399999999999997</c:v>
                </c:pt>
                <c:pt idx="39">
                  <c:v>2.17</c:v>
                </c:pt>
                <c:pt idx="40">
                  <c:v>2.2000000000000002</c:v>
                </c:pt>
                <c:pt idx="41">
                  <c:v>2.23</c:v>
                </c:pt>
                <c:pt idx="42">
                  <c:v>2.2599999999999998</c:v>
                </c:pt>
                <c:pt idx="43">
                  <c:v>2.29</c:v>
                </c:pt>
                <c:pt idx="44">
                  <c:v>2.3200000000000003</c:v>
                </c:pt>
                <c:pt idx="45">
                  <c:v>2.35</c:v>
                </c:pt>
                <c:pt idx="46">
                  <c:v>2.38</c:v>
                </c:pt>
                <c:pt idx="47">
                  <c:v>2.41</c:v>
                </c:pt>
                <c:pt idx="48">
                  <c:v>2.44</c:v>
                </c:pt>
                <c:pt idx="49">
                  <c:v>2.4699999999999998</c:v>
                </c:pt>
                <c:pt idx="50">
                  <c:v>2.5</c:v>
                </c:pt>
                <c:pt idx="51">
                  <c:v>2.5300000000000002</c:v>
                </c:pt>
                <c:pt idx="52">
                  <c:v>2.56</c:v>
                </c:pt>
                <c:pt idx="53">
                  <c:v>2.59</c:v>
                </c:pt>
                <c:pt idx="54">
                  <c:v>2.62</c:v>
                </c:pt>
                <c:pt idx="55">
                  <c:v>2.65</c:v>
                </c:pt>
                <c:pt idx="56">
                  <c:v>2.6799999999999997</c:v>
                </c:pt>
                <c:pt idx="57">
                  <c:v>2.71</c:v>
                </c:pt>
                <c:pt idx="58">
                  <c:v>2.74</c:v>
                </c:pt>
                <c:pt idx="59">
                  <c:v>2.77</c:v>
                </c:pt>
                <c:pt idx="60">
                  <c:v>2.8</c:v>
                </c:pt>
                <c:pt idx="61">
                  <c:v>2.83</c:v>
                </c:pt>
                <c:pt idx="62">
                  <c:v>2.8600000000000003</c:v>
                </c:pt>
                <c:pt idx="63">
                  <c:v>2.8899999999999997</c:v>
                </c:pt>
                <c:pt idx="64">
                  <c:v>2.92</c:v>
                </c:pt>
                <c:pt idx="65">
                  <c:v>2.95</c:v>
                </c:pt>
                <c:pt idx="66">
                  <c:v>2.98</c:v>
                </c:pt>
                <c:pt idx="67">
                  <c:v>3.01</c:v>
                </c:pt>
                <c:pt idx="68">
                  <c:v>3.04</c:v>
                </c:pt>
                <c:pt idx="69">
                  <c:v>3.07</c:v>
                </c:pt>
                <c:pt idx="70">
                  <c:v>3.1</c:v>
                </c:pt>
                <c:pt idx="71">
                  <c:v>3.13</c:v>
                </c:pt>
                <c:pt idx="72">
                  <c:v>3.16</c:v>
                </c:pt>
                <c:pt idx="73">
                  <c:v>3.19</c:v>
                </c:pt>
                <c:pt idx="74">
                  <c:v>3.22</c:v>
                </c:pt>
                <c:pt idx="75">
                  <c:v>3.25</c:v>
                </c:pt>
                <c:pt idx="76">
                  <c:v>3.28</c:v>
                </c:pt>
                <c:pt idx="77">
                  <c:v>3.31</c:v>
                </c:pt>
                <c:pt idx="78">
                  <c:v>3.34</c:v>
                </c:pt>
                <c:pt idx="79">
                  <c:v>3.37</c:v>
                </c:pt>
                <c:pt idx="80">
                  <c:v>3.4</c:v>
                </c:pt>
                <c:pt idx="81">
                  <c:v>3.43</c:v>
                </c:pt>
                <c:pt idx="82">
                  <c:v>3.46</c:v>
                </c:pt>
                <c:pt idx="83">
                  <c:v>3.49</c:v>
                </c:pt>
                <c:pt idx="84">
                  <c:v>3.52</c:v>
                </c:pt>
                <c:pt idx="85">
                  <c:v>3.55</c:v>
                </c:pt>
                <c:pt idx="86">
                  <c:v>3.58</c:v>
                </c:pt>
                <c:pt idx="87">
                  <c:v>3.61</c:v>
                </c:pt>
                <c:pt idx="88">
                  <c:v>3.64</c:v>
                </c:pt>
                <c:pt idx="89">
                  <c:v>3.67</c:v>
                </c:pt>
                <c:pt idx="90">
                  <c:v>3.7</c:v>
                </c:pt>
                <c:pt idx="91">
                  <c:v>3.73</c:v>
                </c:pt>
                <c:pt idx="92">
                  <c:v>3.76</c:v>
                </c:pt>
                <c:pt idx="93">
                  <c:v>3.79</c:v>
                </c:pt>
                <c:pt idx="94">
                  <c:v>3.82</c:v>
                </c:pt>
                <c:pt idx="95">
                  <c:v>3.85</c:v>
                </c:pt>
                <c:pt idx="96">
                  <c:v>3.88</c:v>
                </c:pt>
                <c:pt idx="97">
                  <c:v>3.91</c:v>
                </c:pt>
                <c:pt idx="98">
                  <c:v>3.94</c:v>
                </c:pt>
                <c:pt idx="99">
                  <c:v>3.97</c:v>
                </c:pt>
                <c:pt idx="100">
                  <c:v>4</c:v>
                </c:pt>
              </c:numCache>
            </c:numRef>
          </c:cat>
          <c:val>
            <c:numRef>
              <c:f>értéktáblázat!$B$2:$B$102</c:f>
              <c:numCache>
                <c:formatCode>General</c:formatCode>
                <c:ptCount val="101"/>
                <c:pt idx="0">
                  <c:v>2</c:v>
                </c:pt>
                <c:pt idx="1">
                  <c:v>1.9108999999999998</c:v>
                </c:pt>
                <c:pt idx="2">
                  <c:v>1.823599999999999</c:v>
                </c:pt>
                <c:pt idx="3">
                  <c:v>1.7381000000000002</c:v>
                </c:pt>
                <c:pt idx="4">
                  <c:v>1.6543999999999999</c:v>
                </c:pt>
                <c:pt idx="5">
                  <c:v>1.5724999999999998</c:v>
                </c:pt>
                <c:pt idx="6">
                  <c:v>1.4923999999999999</c:v>
                </c:pt>
                <c:pt idx="7">
                  <c:v>1.4141000000000004</c:v>
                </c:pt>
                <c:pt idx="8">
                  <c:v>1.3376000000000001</c:v>
                </c:pt>
                <c:pt idx="9">
                  <c:v>1.2629000000000001</c:v>
                </c:pt>
                <c:pt idx="10">
                  <c:v>1.1900000000000004</c:v>
                </c:pt>
                <c:pt idx="11">
                  <c:v>1.1189</c:v>
                </c:pt>
                <c:pt idx="12">
                  <c:v>1.0496000000000008</c:v>
                </c:pt>
                <c:pt idx="13">
                  <c:v>0.98209999999999908</c:v>
                </c:pt>
                <c:pt idx="14">
                  <c:v>0.91640000000000033</c:v>
                </c:pt>
                <c:pt idx="15">
                  <c:v>0.85250000000000004</c:v>
                </c:pt>
                <c:pt idx="16">
                  <c:v>0.79039999999999999</c:v>
                </c:pt>
                <c:pt idx="17">
                  <c:v>0.73010000000000019</c:v>
                </c:pt>
                <c:pt idx="18">
                  <c:v>0.67159999999999975</c:v>
                </c:pt>
                <c:pt idx="19">
                  <c:v>0.61490000000000045</c:v>
                </c:pt>
                <c:pt idx="20">
                  <c:v>0.5600000000000005</c:v>
                </c:pt>
                <c:pt idx="21">
                  <c:v>0.50690000000000168</c:v>
                </c:pt>
                <c:pt idx="22">
                  <c:v>0.45559999999999956</c:v>
                </c:pt>
                <c:pt idx="23">
                  <c:v>0.40610000000000035</c:v>
                </c:pt>
                <c:pt idx="24">
                  <c:v>0.35839999999999961</c:v>
                </c:pt>
                <c:pt idx="25">
                  <c:v>0.3125</c:v>
                </c:pt>
                <c:pt idx="26">
                  <c:v>0.26839999999999975</c:v>
                </c:pt>
                <c:pt idx="27">
                  <c:v>0.22609999999999886</c:v>
                </c:pt>
                <c:pt idx="28">
                  <c:v>0.18559999999999999</c:v>
                </c:pt>
                <c:pt idx="29">
                  <c:v>0.1468999999999987</c:v>
                </c:pt>
                <c:pt idx="30">
                  <c:v>0.10999999999999943</c:v>
                </c:pt>
                <c:pt idx="31">
                  <c:v>7.4900000000000411E-2</c:v>
                </c:pt>
                <c:pt idx="32">
                  <c:v>4.1599999999998971E-2</c:v>
                </c:pt>
                <c:pt idx="33">
                  <c:v>1.010000000000133E-2</c:v>
                </c:pt>
                <c:pt idx="34">
                  <c:v>-1.9599999999999618E-2</c:v>
                </c:pt>
                <c:pt idx="35">
                  <c:v>-4.750000000000032E-2</c:v>
                </c:pt>
                <c:pt idx="36">
                  <c:v>-7.3599999999999888E-2</c:v>
                </c:pt>
                <c:pt idx="37">
                  <c:v>-9.789999999999921E-2</c:v>
                </c:pt>
                <c:pt idx="38">
                  <c:v>-0.12040000000000095</c:v>
                </c:pt>
                <c:pt idx="39">
                  <c:v>-0.14109999999999978</c:v>
                </c:pt>
                <c:pt idx="40">
                  <c:v>-0.15999999999999925</c:v>
                </c:pt>
                <c:pt idx="41">
                  <c:v>-0.17710000000000026</c:v>
                </c:pt>
                <c:pt idx="42">
                  <c:v>-0.19240000000000013</c:v>
                </c:pt>
                <c:pt idx="43">
                  <c:v>-0.20589999999999886</c:v>
                </c:pt>
                <c:pt idx="44">
                  <c:v>-0.21760000000000002</c:v>
                </c:pt>
                <c:pt idx="45">
                  <c:v>-0.22749999999999915</c:v>
                </c:pt>
                <c:pt idx="46">
                  <c:v>-0.23559999999999892</c:v>
                </c:pt>
                <c:pt idx="47">
                  <c:v>-0.24190000000000023</c:v>
                </c:pt>
                <c:pt idx="48">
                  <c:v>-0.24639999999999951</c:v>
                </c:pt>
                <c:pt idx="49">
                  <c:v>-0.24909999999999943</c:v>
                </c:pt>
                <c:pt idx="50">
                  <c:v>-0.25</c:v>
                </c:pt>
                <c:pt idx="51">
                  <c:v>-0.24910000000000121</c:v>
                </c:pt>
                <c:pt idx="52">
                  <c:v>-0.2464000000000004</c:v>
                </c:pt>
                <c:pt idx="53">
                  <c:v>-0.24190000000000023</c:v>
                </c:pt>
                <c:pt idx="54">
                  <c:v>-0.2356000000000007</c:v>
                </c:pt>
                <c:pt idx="55">
                  <c:v>-0.22750000000000004</c:v>
                </c:pt>
                <c:pt idx="56">
                  <c:v>-0.21760000000000002</c:v>
                </c:pt>
                <c:pt idx="57">
                  <c:v>-0.20590000000000064</c:v>
                </c:pt>
                <c:pt idx="58">
                  <c:v>-0.19240000000000013</c:v>
                </c:pt>
                <c:pt idx="59">
                  <c:v>-0.17709999999999937</c:v>
                </c:pt>
                <c:pt idx="60">
                  <c:v>-0.16000000000000103</c:v>
                </c:pt>
                <c:pt idx="61">
                  <c:v>-0.14109999999999978</c:v>
                </c:pt>
                <c:pt idx="62">
                  <c:v>-0.12039999999999829</c:v>
                </c:pt>
                <c:pt idx="63">
                  <c:v>-9.7900000000000986E-2</c:v>
                </c:pt>
                <c:pt idx="64">
                  <c:v>-7.3600000000000776E-2</c:v>
                </c:pt>
                <c:pt idx="65">
                  <c:v>-4.7499999999999432E-2</c:v>
                </c:pt>
                <c:pt idx="66">
                  <c:v>-1.9600000000000506E-2</c:v>
                </c:pt>
                <c:pt idx="67">
                  <c:v>1.0099999999999554E-2</c:v>
                </c:pt>
                <c:pt idx="68">
                  <c:v>4.1600000000000747E-2</c:v>
                </c:pt>
                <c:pt idx="69">
                  <c:v>7.4899999999999523E-2</c:v>
                </c:pt>
                <c:pt idx="70">
                  <c:v>0.11000000000000121</c:v>
                </c:pt>
                <c:pt idx="71">
                  <c:v>0.14690000000000047</c:v>
                </c:pt>
                <c:pt idx="72">
                  <c:v>0.18560000000000088</c:v>
                </c:pt>
                <c:pt idx="73">
                  <c:v>0.22610000000000063</c:v>
                </c:pt>
                <c:pt idx="74">
                  <c:v>0.26839999999999975</c:v>
                </c:pt>
                <c:pt idx="75">
                  <c:v>0.3125</c:v>
                </c:pt>
                <c:pt idx="76">
                  <c:v>0.35839999999999961</c:v>
                </c:pt>
                <c:pt idx="77">
                  <c:v>0.40610000000000035</c:v>
                </c:pt>
                <c:pt idx="78">
                  <c:v>0.45560000000000045</c:v>
                </c:pt>
                <c:pt idx="79">
                  <c:v>0.50689999999999991</c:v>
                </c:pt>
                <c:pt idx="80">
                  <c:v>0.55999999999999872</c:v>
                </c:pt>
                <c:pt idx="81">
                  <c:v>0.61489999999999867</c:v>
                </c:pt>
                <c:pt idx="82">
                  <c:v>0.67159999999999975</c:v>
                </c:pt>
                <c:pt idx="83">
                  <c:v>0.73009999999999842</c:v>
                </c:pt>
                <c:pt idx="84">
                  <c:v>0.79039999999999822</c:v>
                </c:pt>
                <c:pt idx="85">
                  <c:v>0.85249999999999915</c:v>
                </c:pt>
                <c:pt idx="86">
                  <c:v>0.91640000000000121</c:v>
                </c:pt>
                <c:pt idx="87">
                  <c:v>0.98209999999999908</c:v>
                </c:pt>
                <c:pt idx="88">
                  <c:v>1.0496000000000016</c:v>
                </c:pt>
                <c:pt idx="89">
                  <c:v>1.1188999999999982</c:v>
                </c:pt>
                <c:pt idx="90">
                  <c:v>1.1900000000000013</c:v>
                </c:pt>
                <c:pt idx="91">
                  <c:v>1.2629000000000019</c:v>
                </c:pt>
                <c:pt idx="92">
                  <c:v>1.3376000000000019</c:v>
                </c:pt>
                <c:pt idx="93">
                  <c:v>1.4141000000000012</c:v>
                </c:pt>
                <c:pt idx="94">
                  <c:v>1.4924000000000017</c:v>
                </c:pt>
                <c:pt idx="95">
                  <c:v>1.5725000000000016</c:v>
                </c:pt>
                <c:pt idx="96">
                  <c:v>1.6544000000000008</c:v>
                </c:pt>
                <c:pt idx="97">
                  <c:v>1.7381000000000011</c:v>
                </c:pt>
                <c:pt idx="98">
                  <c:v>1.8236000000000008</c:v>
                </c:pt>
                <c:pt idx="99">
                  <c:v>1.9108999999999998</c:v>
                </c:pt>
                <c:pt idx="10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0-48B9-8D66-457C47779A81}"/>
            </c:ext>
          </c:extLst>
        </c:ser>
        <c:ser>
          <c:idx val="1"/>
          <c:order val="1"/>
          <c:tx>
            <c:strRef>
              <c:f>értéktáblázat!$C$1</c:f>
              <c:strCache>
                <c:ptCount val="1"/>
                <c:pt idx="0">
                  <c:v>n(x)</c:v>
                </c:pt>
              </c:strCache>
            </c:strRef>
          </c:tx>
          <c:marker>
            <c:symbol val="none"/>
          </c:marker>
          <c:cat>
            <c:numRef>
              <c:f>értéktáblázat!$A$2:$A$102</c:f>
              <c:numCache>
                <c:formatCode>General</c:formatCode>
                <c:ptCount val="101"/>
                <c:pt idx="0">
                  <c:v>1</c:v>
                </c:pt>
                <c:pt idx="1">
                  <c:v>1.03</c:v>
                </c:pt>
                <c:pt idx="2">
                  <c:v>1.06</c:v>
                </c:pt>
                <c:pt idx="3">
                  <c:v>1.0900000000000001</c:v>
                </c:pt>
                <c:pt idx="4">
                  <c:v>1.1200000000000001</c:v>
                </c:pt>
                <c:pt idx="5">
                  <c:v>1.1499999999999999</c:v>
                </c:pt>
                <c:pt idx="6">
                  <c:v>1.18</c:v>
                </c:pt>
                <c:pt idx="7">
                  <c:v>1.21</c:v>
                </c:pt>
                <c:pt idx="8">
                  <c:v>1.24</c:v>
                </c:pt>
                <c:pt idx="9">
                  <c:v>1.27</c:v>
                </c:pt>
                <c:pt idx="10">
                  <c:v>1.3</c:v>
                </c:pt>
                <c:pt idx="11">
                  <c:v>1.33</c:v>
                </c:pt>
                <c:pt idx="12">
                  <c:v>1.3599999999999999</c:v>
                </c:pt>
                <c:pt idx="13">
                  <c:v>1.3900000000000001</c:v>
                </c:pt>
                <c:pt idx="14">
                  <c:v>1.42</c:v>
                </c:pt>
                <c:pt idx="15">
                  <c:v>1.45</c:v>
                </c:pt>
                <c:pt idx="16">
                  <c:v>1.48</c:v>
                </c:pt>
                <c:pt idx="17">
                  <c:v>1.51</c:v>
                </c:pt>
                <c:pt idx="18">
                  <c:v>1.54</c:v>
                </c:pt>
                <c:pt idx="19">
                  <c:v>1.5699999999999998</c:v>
                </c:pt>
                <c:pt idx="20">
                  <c:v>1.6</c:v>
                </c:pt>
                <c:pt idx="21">
                  <c:v>1.63</c:v>
                </c:pt>
                <c:pt idx="22">
                  <c:v>1.6600000000000001</c:v>
                </c:pt>
                <c:pt idx="23">
                  <c:v>1.69</c:v>
                </c:pt>
                <c:pt idx="24">
                  <c:v>1.72</c:v>
                </c:pt>
                <c:pt idx="25">
                  <c:v>1.75</c:v>
                </c:pt>
                <c:pt idx="26">
                  <c:v>1.78</c:v>
                </c:pt>
                <c:pt idx="27">
                  <c:v>1.81</c:v>
                </c:pt>
                <c:pt idx="28">
                  <c:v>1.8399999999999999</c:v>
                </c:pt>
                <c:pt idx="29">
                  <c:v>1.87</c:v>
                </c:pt>
                <c:pt idx="30">
                  <c:v>1.9</c:v>
                </c:pt>
                <c:pt idx="31">
                  <c:v>1.9300000000000002</c:v>
                </c:pt>
                <c:pt idx="32">
                  <c:v>1.96</c:v>
                </c:pt>
                <c:pt idx="33">
                  <c:v>1.99</c:v>
                </c:pt>
                <c:pt idx="34">
                  <c:v>2.02</c:v>
                </c:pt>
                <c:pt idx="35">
                  <c:v>2.0499999999999998</c:v>
                </c:pt>
                <c:pt idx="36">
                  <c:v>2.08</c:v>
                </c:pt>
                <c:pt idx="37">
                  <c:v>2.1100000000000003</c:v>
                </c:pt>
                <c:pt idx="38">
                  <c:v>2.1399999999999997</c:v>
                </c:pt>
                <c:pt idx="39">
                  <c:v>2.17</c:v>
                </c:pt>
                <c:pt idx="40">
                  <c:v>2.2000000000000002</c:v>
                </c:pt>
                <c:pt idx="41">
                  <c:v>2.23</c:v>
                </c:pt>
                <c:pt idx="42">
                  <c:v>2.2599999999999998</c:v>
                </c:pt>
                <c:pt idx="43">
                  <c:v>2.29</c:v>
                </c:pt>
                <c:pt idx="44">
                  <c:v>2.3200000000000003</c:v>
                </c:pt>
                <c:pt idx="45">
                  <c:v>2.35</c:v>
                </c:pt>
                <c:pt idx="46">
                  <c:v>2.38</c:v>
                </c:pt>
                <c:pt idx="47">
                  <c:v>2.41</c:v>
                </c:pt>
                <c:pt idx="48">
                  <c:v>2.44</c:v>
                </c:pt>
                <c:pt idx="49">
                  <c:v>2.4699999999999998</c:v>
                </c:pt>
                <c:pt idx="50">
                  <c:v>2.5</c:v>
                </c:pt>
                <c:pt idx="51">
                  <c:v>2.5300000000000002</c:v>
                </c:pt>
                <c:pt idx="52">
                  <c:v>2.56</c:v>
                </c:pt>
                <c:pt idx="53">
                  <c:v>2.59</c:v>
                </c:pt>
                <c:pt idx="54">
                  <c:v>2.62</c:v>
                </c:pt>
                <c:pt idx="55">
                  <c:v>2.65</c:v>
                </c:pt>
                <c:pt idx="56">
                  <c:v>2.6799999999999997</c:v>
                </c:pt>
                <c:pt idx="57">
                  <c:v>2.71</c:v>
                </c:pt>
                <c:pt idx="58">
                  <c:v>2.74</c:v>
                </c:pt>
                <c:pt idx="59">
                  <c:v>2.77</c:v>
                </c:pt>
                <c:pt idx="60">
                  <c:v>2.8</c:v>
                </c:pt>
                <c:pt idx="61">
                  <c:v>2.83</c:v>
                </c:pt>
                <c:pt idx="62">
                  <c:v>2.8600000000000003</c:v>
                </c:pt>
                <c:pt idx="63">
                  <c:v>2.8899999999999997</c:v>
                </c:pt>
                <c:pt idx="64">
                  <c:v>2.92</c:v>
                </c:pt>
                <c:pt idx="65">
                  <c:v>2.95</c:v>
                </c:pt>
                <c:pt idx="66">
                  <c:v>2.98</c:v>
                </c:pt>
                <c:pt idx="67">
                  <c:v>3.01</c:v>
                </c:pt>
                <c:pt idx="68">
                  <c:v>3.04</c:v>
                </c:pt>
                <c:pt idx="69">
                  <c:v>3.07</c:v>
                </c:pt>
                <c:pt idx="70">
                  <c:v>3.1</c:v>
                </c:pt>
                <c:pt idx="71">
                  <c:v>3.13</c:v>
                </c:pt>
                <c:pt idx="72">
                  <c:v>3.16</c:v>
                </c:pt>
                <c:pt idx="73">
                  <c:v>3.19</c:v>
                </c:pt>
                <c:pt idx="74">
                  <c:v>3.22</c:v>
                </c:pt>
                <c:pt idx="75">
                  <c:v>3.25</c:v>
                </c:pt>
                <c:pt idx="76">
                  <c:v>3.28</c:v>
                </c:pt>
                <c:pt idx="77">
                  <c:v>3.31</c:v>
                </c:pt>
                <c:pt idx="78">
                  <c:v>3.34</c:v>
                </c:pt>
                <c:pt idx="79">
                  <c:v>3.37</c:v>
                </c:pt>
                <c:pt idx="80">
                  <c:v>3.4</c:v>
                </c:pt>
                <c:pt idx="81">
                  <c:v>3.43</c:v>
                </c:pt>
                <c:pt idx="82">
                  <c:v>3.46</c:v>
                </c:pt>
                <c:pt idx="83">
                  <c:v>3.49</c:v>
                </c:pt>
                <c:pt idx="84">
                  <c:v>3.52</c:v>
                </c:pt>
                <c:pt idx="85">
                  <c:v>3.55</c:v>
                </c:pt>
                <c:pt idx="86">
                  <c:v>3.58</c:v>
                </c:pt>
                <c:pt idx="87">
                  <c:v>3.61</c:v>
                </c:pt>
                <c:pt idx="88">
                  <c:v>3.64</c:v>
                </c:pt>
                <c:pt idx="89">
                  <c:v>3.67</c:v>
                </c:pt>
                <c:pt idx="90">
                  <c:v>3.7</c:v>
                </c:pt>
                <c:pt idx="91">
                  <c:v>3.73</c:v>
                </c:pt>
                <c:pt idx="92">
                  <c:v>3.76</c:v>
                </c:pt>
                <c:pt idx="93">
                  <c:v>3.79</c:v>
                </c:pt>
                <c:pt idx="94">
                  <c:v>3.82</c:v>
                </c:pt>
                <c:pt idx="95">
                  <c:v>3.85</c:v>
                </c:pt>
                <c:pt idx="96">
                  <c:v>3.88</c:v>
                </c:pt>
                <c:pt idx="97">
                  <c:v>3.91</c:v>
                </c:pt>
                <c:pt idx="98">
                  <c:v>3.94</c:v>
                </c:pt>
                <c:pt idx="99">
                  <c:v>3.97</c:v>
                </c:pt>
                <c:pt idx="100">
                  <c:v>4</c:v>
                </c:pt>
              </c:numCache>
            </c:numRef>
          </c:cat>
          <c:val>
            <c:numRef>
              <c:f>értéktáblázat!$C$2:$C$102</c:f>
              <c:numCache>
                <c:formatCode>General</c:formatCode>
                <c:ptCount val="101"/>
                <c:pt idx="0">
                  <c:v>-3</c:v>
                </c:pt>
                <c:pt idx="1">
                  <c:v>-2.94</c:v>
                </c:pt>
                <c:pt idx="2">
                  <c:v>-2.88</c:v>
                </c:pt>
                <c:pt idx="3">
                  <c:v>-2.82</c:v>
                </c:pt>
                <c:pt idx="4">
                  <c:v>-2.76</c:v>
                </c:pt>
                <c:pt idx="5">
                  <c:v>-2.7</c:v>
                </c:pt>
                <c:pt idx="6">
                  <c:v>-2.64</c:v>
                </c:pt>
                <c:pt idx="7">
                  <c:v>-2.58</c:v>
                </c:pt>
                <c:pt idx="8">
                  <c:v>-2.52</c:v>
                </c:pt>
                <c:pt idx="9">
                  <c:v>-2.46</c:v>
                </c:pt>
                <c:pt idx="10">
                  <c:v>-2.4</c:v>
                </c:pt>
                <c:pt idx="11">
                  <c:v>-2.34</c:v>
                </c:pt>
                <c:pt idx="12">
                  <c:v>-2.2800000000000002</c:v>
                </c:pt>
                <c:pt idx="13">
                  <c:v>-2.2199999999999998</c:v>
                </c:pt>
                <c:pt idx="14">
                  <c:v>-2.16</c:v>
                </c:pt>
                <c:pt idx="15">
                  <c:v>-2.1</c:v>
                </c:pt>
                <c:pt idx="16">
                  <c:v>-2.04</c:v>
                </c:pt>
                <c:pt idx="17">
                  <c:v>-1.98</c:v>
                </c:pt>
                <c:pt idx="18">
                  <c:v>-1.92</c:v>
                </c:pt>
                <c:pt idx="19">
                  <c:v>-1.8600000000000003</c:v>
                </c:pt>
                <c:pt idx="20">
                  <c:v>-1.7999999999999998</c:v>
                </c:pt>
                <c:pt idx="21">
                  <c:v>-1.7400000000000002</c:v>
                </c:pt>
                <c:pt idx="22">
                  <c:v>-1.6799999999999997</c:v>
                </c:pt>
                <c:pt idx="23">
                  <c:v>-1.62</c:v>
                </c:pt>
                <c:pt idx="24">
                  <c:v>-1.56</c:v>
                </c:pt>
                <c:pt idx="25">
                  <c:v>-1.5</c:v>
                </c:pt>
                <c:pt idx="26">
                  <c:v>-1.44</c:v>
                </c:pt>
                <c:pt idx="27">
                  <c:v>-1.38</c:v>
                </c:pt>
                <c:pt idx="28">
                  <c:v>-1.3200000000000003</c:v>
                </c:pt>
                <c:pt idx="29">
                  <c:v>-1.2599999999999998</c:v>
                </c:pt>
                <c:pt idx="30">
                  <c:v>-1.2000000000000002</c:v>
                </c:pt>
                <c:pt idx="31">
                  <c:v>-1.1399999999999997</c:v>
                </c:pt>
                <c:pt idx="32">
                  <c:v>-1.08</c:v>
                </c:pt>
                <c:pt idx="33">
                  <c:v>-1.02</c:v>
                </c:pt>
                <c:pt idx="34">
                  <c:v>-0.96</c:v>
                </c:pt>
                <c:pt idx="35">
                  <c:v>-0.90000000000000036</c:v>
                </c:pt>
                <c:pt idx="36">
                  <c:v>-0.83999999999999986</c:v>
                </c:pt>
                <c:pt idx="37">
                  <c:v>-0.77999999999999936</c:v>
                </c:pt>
                <c:pt idx="38">
                  <c:v>-0.72000000000000064</c:v>
                </c:pt>
                <c:pt idx="39">
                  <c:v>-0.66000000000000014</c:v>
                </c:pt>
                <c:pt idx="40">
                  <c:v>-0.59999999999999964</c:v>
                </c:pt>
                <c:pt idx="41">
                  <c:v>-0.54</c:v>
                </c:pt>
                <c:pt idx="42">
                  <c:v>-0.48000000000000043</c:v>
                </c:pt>
                <c:pt idx="43">
                  <c:v>-0.41999999999999993</c:v>
                </c:pt>
                <c:pt idx="44">
                  <c:v>-0.35999999999999943</c:v>
                </c:pt>
                <c:pt idx="45">
                  <c:v>-0.29999999999999982</c:v>
                </c:pt>
                <c:pt idx="46">
                  <c:v>-0.24000000000000021</c:v>
                </c:pt>
                <c:pt idx="47">
                  <c:v>-0.17999999999999972</c:v>
                </c:pt>
                <c:pt idx="48">
                  <c:v>-0.12000000000000011</c:v>
                </c:pt>
                <c:pt idx="49">
                  <c:v>-6.0000000000000497E-2</c:v>
                </c:pt>
                <c:pt idx="50">
                  <c:v>0</c:v>
                </c:pt>
                <c:pt idx="51">
                  <c:v>6.0000000000000497E-2</c:v>
                </c:pt>
                <c:pt idx="52">
                  <c:v>0.12000000000000011</c:v>
                </c:pt>
                <c:pt idx="53">
                  <c:v>0.17999999999999972</c:v>
                </c:pt>
                <c:pt idx="54">
                  <c:v>0.24000000000000021</c:v>
                </c:pt>
                <c:pt idx="55">
                  <c:v>0.29999999999999982</c:v>
                </c:pt>
                <c:pt idx="56">
                  <c:v>0.35999999999999943</c:v>
                </c:pt>
                <c:pt idx="57">
                  <c:v>0.41999999999999993</c:v>
                </c:pt>
                <c:pt idx="58">
                  <c:v>0.48000000000000043</c:v>
                </c:pt>
                <c:pt idx="59">
                  <c:v>0.54</c:v>
                </c:pt>
                <c:pt idx="60">
                  <c:v>0.59999999999999964</c:v>
                </c:pt>
                <c:pt idx="61">
                  <c:v>0.66000000000000014</c:v>
                </c:pt>
                <c:pt idx="62">
                  <c:v>0.72000000000000064</c:v>
                </c:pt>
                <c:pt idx="63">
                  <c:v>0.77999999999999936</c:v>
                </c:pt>
                <c:pt idx="64">
                  <c:v>0.83999999999999986</c:v>
                </c:pt>
                <c:pt idx="65">
                  <c:v>0.90000000000000036</c:v>
                </c:pt>
                <c:pt idx="66">
                  <c:v>0.96</c:v>
                </c:pt>
                <c:pt idx="67">
                  <c:v>1.0199999999999996</c:v>
                </c:pt>
                <c:pt idx="68">
                  <c:v>1.08</c:v>
                </c:pt>
                <c:pt idx="69">
                  <c:v>1.1399999999999997</c:v>
                </c:pt>
                <c:pt idx="70">
                  <c:v>1.2000000000000002</c:v>
                </c:pt>
                <c:pt idx="71">
                  <c:v>1.2599999999999998</c:v>
                </c:pt>
                <c:pt idx="72">
                  <c:v>1.3200000000000003</c:v>
                </c:pt>
                <c:pt idx="73">
                  <c:v>1.38</c:v>
                </c:pt>
                <c:pt idx="74">
                  <c:v>1.4400000000000004</c:v>
                </c:pt>
                <c:pt idx="75">
                  <c:v>1.5</c:v>
                </c:pt>
                <c:pt idx="76">
                  <c:v>1.5599999999999996</c:v>
                </c:pt>
                <c:pt idx="77">
                  <c:v>1.62</c:v>
                </c:pt>
                <c:pt idx="78">
                  <c:v>1.6799999999999997</c:v>
                </c:pt>
                <c:pt idx="79">
                  <c:v>1.7400000000000002</c:v>
                </c:pt>
                <c:pt idx="80">
                  <c:v>1.7999999999999998</c:v>
                </c:pt>
                <c:pt idx="81">
                  <c:v>1.8600000000000003</c:v>
                </c:pt>
                <c:pt idx="82">
                  <c:v>1.92</c:v>
                </c:pt>
                <c:pt idx="83">
                  <c:v>1.9800000000000004</c:v>
                </c:pt>
                <c:pt idx="84">
                  <c:v>2.04</c:v>
                </c:pt>
                <c:pt idx="85">
                  <c:v>2.0999999999999996</c:v>
                </c:pt>
                <c:pt idx="86">
                  <c:v>2.16</c:v>
                </c:pt>
                <c:pt idx="87">
                  <c:v>2.2199999999999998</c:v>
                </c:pt>
                <c:pt idx="88">
                  <c:v>2.2800000000000002</c:v>
                </c:pt>
                <c:pt idx="89">
                  <c:v>2.34</c:v>
                </c:pt>
                <c:pt idx="90">
                  <c:v>2.4000000000000004</c:v>
                </c:pt>
                <c:pt idx="91">
                  <c:v>2.46</c:v>
                </c:pt>
                <c:pt idx="92">
                  <c:v>2.5199999999999996</c:v>
                </c:pt>
                <c:pt idx="93">
                  <c:v>2.58</c:v>
                </c:pt>
                <c:pt idx="94">
                  <c:v>2.6399999999999997</c:v>
                </c:pt>
                <c:pt idx="95">
                  <c:v>2.7</c:v>
                </c:pt>
                <c:pt idx="96">
                  <c:v>2.76</c:v>
                </c:pt>
                <c:pt idx="97">
                  <c:v>2.8200000000000003</c:v>
                </c:pt>
                <c:pt idx="98">
                  <c:v>2.88</c:v>
                </c:pt>
                <c:pt idx="99">
                  <c:v>2.9400000000000004</c:v>
                </c:pt>
                <c:pt idx="10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0-48B9-8D66-457C47779A81}"/>
            </c:ext>
          </c:extLst>
        </c:ser>
        <c:ser>
          <c:idx val="2"/>
          <c:order val="2"/>
          <c:tx>
            <c:strRef>
              <c:f>értéktáblázat!$D$1</c:f>
              <c:strCache>
                <c:ptCount val="1"/>
                <c:pt idx="0">
                  <c:v>t(x)</c:v>
                </c:pt>
              </c:strCache>
            </c:strRef>
          </c:tx>
          <c:marker>
            <c:symbol val="none"/>
          </c:marker>
          <c:cat>
            <c:numRef>
              <c:f>értéktáblázat!$A$2:$A$102</c:f>
              <c:numCache>
                <c:formatCode>General</c:formatCode>
                <c:ptCount val="101"/>
                <c:pt idx="0">
                  <c:v>1</c:v>
                </c:pt>
                <c:pt idx="1">
                  <c:v>1.03</c:v>
                </c:pt>
                <c:pt idx="2">
                  <c:v>1.06</c:v>
                </c:pt>
                <c:pt idx="3">
                  <c:v>1.0900000000000001</c:v>
                </c:pt>
                <c:pt idx="4">
                  <c:v>1.1200000000000001</c:v>
                </c:pt>
                <c:pt idx="5">
                  <c:v>1.1499999999999999</c:v>
                </c:pt>
                <c:pt idx="6">
                  <c:v>1.18</c:v>
                </c:pt>
                <c:pt idx="7">
                  <c:v>1.21</c:v>
                </c:pt>
                <c:pt idx="8">
                  <c:v>1.24</c:v>
                </c:pt>
                <c:pt idx="9">
                  <c:v>1.27</c:v>
                </c:pt>
                <c:pt idx="10">
                  <c:v>1.3</c:v>
                </c:pt>
                <c:pt idx="11">
                  <c:v>1.33</c:v>
                </c:pt>
                <c:pt idx="12">
                  <c:v>1.3599999999999999</c:v>
                </c:pt>
                <c:pt idx="13">
                  <c:v>1.3900000000000001</c:v>
                </c:pt>
                <c:pt idx="14">
                  <c:v>1.42</c:v>
                </c:pt>
                <c:pt idx="15">
                  <c:v>1.45</c:v>
                </c:pt>
                <c:pt idx="16">
                  <c:v>1.48</c:v>
                </c:pt>
                <c:pt idx="17">
                  <c:v>1.51</c:v>
                </c:pt>
                <c:pt idx="18">
                  <c:v>1.54</c:v>
                </c:pt>
                <c:pt idx="19">
                  <c:v>1.5699999999999998</c:v>
                </c:pt>
                <c:pt idx="20">
                  <c:v>1.6</c:v>
                </c:pt>
                <c:pt idx="21">
                  <c:v>1.63</c:v>
                </c:pt>
                <c:pt idx="22">
                  <c:v>1.6600000000000001</c:v>
                </c:pt>
                <c:pt idx="23">
                  <c:v>1.69</c:v>
                </c:pt>
                <c:pt idx="24">
                  <c:v>1.72</c:v>
                </c:pt>
                <c:pt idx="25">
                  <c:v>1.75</c:v>
                </c:pt>
                <c:pt idx="26">
                  <c:v>1.78</c:v>
                </c:pt>
                <c:pt idx="27">
                  <c:v>1.81</c:v>
                </c:pt>
                <c:pt idx="28">
                  <c:v>1.8399999999999999</c:v>
                </c:pt>
                <c:pt idx="29">
                  <c:v>1.87</c:v>
                </c:pt>
                <c:pt idx="30">
                  <c:v>1.9</c:v>
                </c:pt>
                <c:pt idx="31">
                  <c:v>1.9300000000000002</c:v>
                </c:pt>
                <c:pt idx="32">
                  <c:v>1.96</c:v>
                </c:pt>
                <c:pt idx="33">
                  <c:v>1.99</c:v>
                </c:pt>
                <c:pt idx="34">
                  <c:v>2.02</c:v>
                </c:pt>
                <c:pt idx="35">
                  <c:v>2.0499999999999998</c:v>
                </c:pt>
                <c:pt idx="36">
                  <c:v>2.08</c:v>
                </c:pt>
                <c:pt idx="37">
                  <c:v>2.1100000000000003</c:v>
                </c:pt>
                <c:pt idx="38">
                  <c:v>2.1399999999999997</c:v>
                </c:pt>
                <c:pt idx="39">
                  <c:v>2.17</c:v>
                </c:pt>
                <c:pt idx="40">
                  <c:v>2.2000000000000002</c:v>
                </c:pt>
                <c:pt idx="41">
                  <c:v>2.23</c:v>
                </c:pt>
                <c:pt idx="42">
                  <c:v>2.2599999999999998</c:v>
                </c:pt>
                <c:pt idx="43">
                  <c:v>2.29</c:v>
                </c:pt>
                <c:pt idx="44">
                  <c:v>2.3200000000000003</c:v>
                </c:pt>
                <c:pt idx="45">
                  <c:v>2.35</c:v>
                </c:pt>
                <c:pt idx="46">
                  <c:v>2.38</c:v>
                </c:pt>
                <c:pt idx="47">
                  <c:v>2.41</c:v>
                </c:pt>
                <c:pt idx="48">
                  <c:v>2.44</c:v>
                </c:pt>
                <c:pt idx="49">
                  <c:v>2.4699999999999998</c:v>
                </c:pt>
                <c:pt idx="50">
                  <c:v>2.5</c:v>
                </c:pt>
                <c:pt idx="51">
                  <c:v>2.5300000000000002</c:v>
                </c:pt>
                <c:pt idx="52">
                  <c:v>2.56</c:v>
                </c:pt>
                <c:pt idx="53">
                  <c:v>2.59</c:v>
                </c:pt>
                <c:pt idx="54">
                  <c:v>2.62</c:v>
                </c:pt>
                <c:pt idx="55">
                  <c:v>2.65</c:v>
                </c:pt>
                <c:pt idx="56">
                  <c:v>2.6799999999999997</c:v>
                </c:pt>
                <c:pt idx="57">
                  <c:v>2.71</c:v>
                </c:pt>
                <c:pt idx="58">
                  <c:v>2.74</c:v>
                </c:pt>
                <c:pt idx="59">
                  <c:v>2.77</c:v>
                </c:pt>
                <c:pt idx="60">
                  <c:v>2.8</c:v>
                </c:pt>
                <c:pt idx="61">
                  <c:v>2.83</c:v>
                </c:pt>
                <c:pt idx="62">
                  <c:v>2.8600000000000003</c:v>
                </c:pt>
                <c:pt idx="63">
                  <c:v>2.8899999999999997</c:v>
                </c:pt>
                <c:pt idx="64">
                  <c:v>2.92</c:v>
                </c:pt>
                <c:pt idx="65">
                  <c:v>2.95</c:v>
                </c:pt>
                <c:pt idx="66">
                  <c:v>2.98</c:v>
                </c:pt>
                <c:pt idx="67">
                  <c:v>3.01</c:v>
                </c:pt>
                <c:pt idx="68">
                  <c:v>3.04</c:v>
                </c:pt>
                <c:pt idx="69">
                  <c:v>3.07</c:v>
                </c:pt>
                <c:pt idx="70">
                  <c:v>3.1</c:v>
                </c:pt>
                <c:pt idx="71">
                  <c:v>3.13</c:v>
                </c:pt>
                <c:pt idx="72">
                  <c:v>3.16</c:v>
                </c:pt>
                <c:pt idx="73">
                  <c:v>3.19</c:v>
                </c:pt>
                <c:pt idx="74">
                  <c:v>3.22</c:v>
                </c:pt>
                <c:pt idx="75">
                  <c:v>3.25</c:v>
                </c:pt>
                <c:pt idx="76">
                  <c:v>3.28</c:v>
                </c:pt>
                <c:pt idx="77">
                  <c:v>3.31</c:v>
                </c:pt>
                <c:pt idx="78">
                  <c:v>3.34</c:v>
                </c:pt>
                <c:pt idx="79">
                  <c:v>3.37</c:v>
                </c:pt>
                <c:pt idx="80">
                  <c:v>3.4</c:v>
                </c:pt>
                <c:pt idx="81">
                  <c:v>3.43</c:v>
                </c:pt>
                <c:pt idx="82">
                  <c:v>3.46</c:v>
                </c:pt>
                <c:pt idx="83">
                  <c:v>3.49</c:v>
                </c:pt>
                <c:pt idx="84">
                  <c:v>3.52</c:v>
                </c:pt>
                <c:pt idx="85">
                  <c:v>3.55</c:v>
                </c:pt>
                <c:pt idx="86">
                  <c:v>3.58</c:v>
                </c:pt>
                <c:pt idx="87">
                  <c:v>3.61</c:v>
                </c:pt>
                <c:pt idx="88">
                  <c:v>3.64</c:v>
                </c:pt>
                <c:pt idx="89">
                  <c:v>3.67</c:v>
                </c:pt>
                <c:pt idx="90">
                  <c:v>3.7</c:v>
                </c:pt>
                <c:pt idx="91">
                  <c:v>3.73</c:v>
                </c:pt>
                <c:pt idx="92">
                  <c:v>3.76</c:v>
                </c:pt>
                <c:pt idx="93">
                  <c:v>3.79</c:v>
                </c:pt>
                <c:pt idx="94">
                  <c:v>3.82</c:v>
                </c:pt>
                <c:pt idx="95">
                  <c:v>3.85</c:v>
                </c:pt>
                <c:pt idx="96">
                  <c:v>3.88</c:v>
                </c:pt>
                <c:pt idx="97">
                  <c:v>3.91</c:v>
                </c:pt>
                <c:pt idx="98">
                  <c:v>3.94</c:v>
                </c:pt>
                <c:pt idx="99">
                  <c:v>3.97</c:v>
                </c:pt>
                <c:pt idx="100">
                  <c:v>4</c:v>
                </c:pt>
              </c:numCache>
            </c:numRef>
          </c:cat>
          <c:val>
            <c:numRef>
              <c:f>értéktáblázat!$D$2:$D$102</c:f>
              <c:numCache>
                <c:formatCode>0.000000</c:formatCode>
                <c:ptCount val="101"/>
                <c:pt idx="0">
                  <c:v>-0.66666666666666663</c:v>
                </c:pt>
                <c:pt idx="1">
                  <c:v>-0.64996598639455783</c:v>
                </c:pt>
                <c:pt idx="2">
                  <c:v>-0.63319444444444417</c:v>
                </c:pt>
                <c:pt idx="3">
                  <c:v>-0.61634751773049656</c:v>
                </c:pt>
                <c:pt idx="4">
                  <c:v>-0.59942028985507245</c:v>
                </c:pt>
                <c:pt idx="5">
                  <c:v>-0.58240740740740726</c:v>
                </c:pt>
                <c:pt idx="6">
                  <c:v>-0.56530303030303031</c:v>
                </c:pt>
                <c:pt idx="7">
                  <c:v>-0.54810077519379852</c:v>
                </c:pt>
                <c:pt idx="8">
                  <c:v>-0.53079365079365082</c:v>
                </c:pt>
                <c:pt idx="9">
                  <c:v>-0.51337398373983745</c:v>
                </c:pt>
                <c:pt idx="10">
                  <c:v>-0.49583333333333351</c:v>
                </c:pt>
                <c:pt idx="11">
                  <c:v>-0.47816239316239317</c:v>
                </c:pt>
                <c:pt idx="12">
                  <c:v>-0.46035087719298273</c:v>
                </c:pt>
                <c:pt idx="13">
                  <c:v>-0.44238738738738703</c:v>
                </c:pt>
                <c:pt idx="14">
                  <c:v>-0.42425925925925939</c:v>
                </c:pt>
                <c:pt idx="15">
                  <c:v>-0.40595238095238095</c:v>
                </c:pt>
                <c:pt idx="16">
                  <c:v>-0.38745098039215686</c:v>
                </c:pt>
                <c:pt idx="17">
                  <c:v>-0.36873737373737386</c:v>
                </c:pt>
                <c:pt idx="18">
                  <c:v>-0.34979166666666656</c:v>
                </c:pt>
                <c:pt idx="19">
                  <c:v>-0.33059139784946256</c:v>
                </c:pt>
                <c:pt idx="20">
                  <c:v>-0.31111111111111139</c:v>
                </c:pt>
                <c:pt idx="21">
                  <c:v>-0.29132183908046072</c:v>
                </c:pt>
                <c:pt idx="22">
                  <c:v>-0.27119047619047598</c:v>
                </c:pt>
                <c:pt idx="23">
                  <c:v>-0.25067901234567919</c:v>
                </c:pt>
                <c:pt idx="24">
                  <c:v>-0.22974358974358949</c:v>
                </c:pt>
                <c:pt idx="25">
                  <c:v>-0.20833333333333334</c:v>
                </c:pt>
                <c:pt idx="26">
                  <c:v>-0.18638888888888872</c:v>
                </c:pt>
                <c:pt idx="27">
                  <c:v>-0.16384057971014412</c:v>
                </c:pt>
                <c:pt idx="28">
                  <c:v>-0.14060606060606057</c:v>
                </c:pt>
                <c:pt idx="29">
                  <c:v>-0.11658730158730057</c:v>
                </c:pt>
                <c:pt idx="30">
                  <c:v>-9.1666666666666174E-2</c:v>
                </c:pt>
                <c:pt idx="31">
                  <c:v>-6.5701754385965289E-2</c:v>
                </c:pt>
                <c:pt idx="32">
                  <c:v>-3.8518518518517564E-2</c:v>
                </c:pt>
                <c:pt idx="33">
                  <c:v>-9.9019607843150292E-3</c:v>
                </c:pt>
                <c:pt idx="34">
                  <c:v>2.0416666666666271E-2</c:v>
                </c:pt>
                <c:pt idx="35">
                  <c:v>5.2777777777778111E-2</c:v>
                </c:pt>
                <c:pt idx="36">
                  <c:v>8.7619047619047499E-2</c:v>
                </c:pt>
                <c:pt idx="37">
                  <c:v>0.12551282051281959</c:v>
                </c:pt>
                <c:pt idx="38">
                  <c:v>0.16722222222222338</c:v>
                </c:pt>
                <c:pt idx="39">
                  <c:v>0.21378787878787842</c:v>
                </c:pt>
                <c:pt idx="40">
                  <c:v>0.26666666666666561</c:v>
                </c:pt>
                <c:pt idx="41">
                  <c:v>0.3279629629629634</c:v>
                </c:pt>
                <c:pt idx="42">
                  <c:v>0.40083333333333326</c:v>
                </c:pt>
                <c:pt idx="43">
                  <c:v>0.49023809523809259</c:v>
                </c:pt>
                <c:pt idx="44">
                  <c:v>0.60444444444444545</c:v>
                </c:pt>
                <c:pt idx="45">
                  <c:v>0.75833333333333097</c:v>
                </c:pt>
                <c:pt idx="46">
                  <c:v>0.98166666666666125</c:v>
                </c:pt>
                <c:pt idx="47">
                  <c:v>1.3438888888888922</c:v>
                </c:pt>
                <c:pt idx="48">
                  <c:v>2.0533333333333275</c:v>
                </c:pt>
                <c:pt idx="49">
                  <c:v>4.1516666666666229</c:v>
                </c:pt>
                <c:pt idx="50">
                  <c:v>#N/A</c:v>
                </c:pt>
                <c:pt idx="51">
                  <c:v>-4.1516666666666522</c:v>
                </c:pt>
                <c:pt idx="52">
                  <c:v>-2.053333333333335</c:v>
                </c:pt>
                <c:pt idx="53">
                  <c:v>-1.3438888888888922</c:v>
                </c:pt>
                <c:pt idx="54">
                  <c:v>-0.98166666666666869</c:v>
                </c:pt>
                <c:pt idx="55">
                  <c:v>-0.75833333333333386</c:v>
                </c:pt>
                <c:pt idx="56">
                  <c:v>-0.60444444444444545</c:v>
                </c:pt>
                <c:pt idx="57">
                  <c:v>-0.49023809523809686</c:v>
                </c:pt>
                <c:pt idx="58">
                  <c:v>-0.40083333333333326</c:v>
                </c:pt>
                <c:pt idx="59">
                  <c:v>-0.32796296296296179</c:v>
                </c:pt>
                <c:pt idx="60">
                  <c:v>-0.26666666666666855</c:v>
                </c:pt>
                <c:pt idx="61">
                  <c:v>-0.21378787878787842</c:v>
                </c:pt>
                <c:pt idx="62">
                  <c:v>-0.16722222222221969</c:v>
                </c:pt>
                <c:pt idx="63">
                  <c:v>-0.12551282051282189</c:v>
                </c:pt>
                <c:pt idx="64">
                  <c:v>-8.7619047619048554E-2</c:v>
                </c:pt>
                <c:pt idx="65">
                  <c:v>-5.2777777777777125E-2</c:v>
                </c:pt>
                <c:pt idx="66">
                  <c:v>-2.0416666666667194E-2</c:v>
                </c:pt>
                <c:pt idx="67">
                  <c:v>9.9019607843132927E-3</c:v>
                </c:pt>
                <c:pt idx="68">
                  <c:v>3.8518518518519208E-2</c:v>
                </c:pt>
                <c:pt idx="69">
                  <c:v>6.5701754385964511E-2</c:v>
                </c:pt>
                <c:pt idx="70">
                  <c:v>9.1666666666667659E-2</c:v>
                </c:pt>
                <c:pt idx="71">
                  <c:v>0.11658730158730199</c:v>
                </c:pt>
                <c:pt idx="72">
                  <c:v>0.14060606060606123</c:v>
                </c:pt>
                <c:pt idx="73">
                  <c:v>0.1638405797101454</c:v>
                </c:pt>
                <c:pt idx="74">
                  <c:v>0.18638888888888866</c:v>
                </c:pt>
                <c:pt idx="75">
                  <c:v>0.20833333333333334</c:v>
                </c:pt>
                <c:pt idx="76">
                  <c:v>0.22974358974358955</c:v>
                </c:pt>
                <c:pt idx="77">
                  <c:v>0.25067901234567919</c:v>
                </c:pt>
                <c:pt idx="78">
                  <c:v>0.27119047619047648</c:v>
                </c:pt>
                <c:pt idx="79">
                  <c:v>0.29132183908045967</c:v>
                </c:pt>
                <c:pt idx="80">
                  <c:v>0.31111111111111045</c:v>
                </c:pt>
                <c:pt idx="81">
                  <c:v>0.33059139784946162</c:v>
                </c:pt>
                <c:pt idx="82">
                  <c:v>0.34979166666666656</c:v>
                </c:pt>
                <c:pt idx="83">
                  <c:v>0.36873737373737286</c:v>
                </c:pt>
                <c:pt idx="84">
                  <c:v>0.38745098039215597</c:v>
                </c:pt>
                <c:pt idx="85">
                  <c:v>0.40595238095238062</c:v>
                </c:pt>
                <c:pt idx="86">
                  <c:v>0.42425925925925978</c:v>
                </c:pt>
                <c:pt idx="87">
                  <c:v>0.44238738738738703</c:v>
                </c:pt>
                <c:pt idx="88">
                  <c:v>0.46035087719298312</c:v>
                </c:pt>
                <c:pt idx="89">
                  <c:v>0.47816239316239245</c:v>
                </c:pt>
                <c:pt idx="90">
                  <c:v>0.49583333333333379</c:v>
                </c:pt>
                <c:pt idx="91">
                  <c:v>0.51337398373983822</c:v>
                </c:pt>
                <c:pt idx="92">
                  <c:v>0.53079365079365159</c:v>
                </c:pt>
                <c:pt idx="93">
                  <c:v>0.54810077519379896</c:v>
                </c:pt>
                <c:pt idx="94">
                  <c:v>0.56530303030303097</c:v>
                </c:pt>
                <c:pt idx="95">
                  <c:v>0.58240740740740793</c:v>
                </c:pt>
                <c:pt idx="96">
                  <c:v>0.59942028985507279</c:v>
                </c:pt>
                <c:pt idx="97">
                  <c:v>0.61634751773049679</c:v>
                </c:pt>
                <c:pt idx="98">
                  <c:v>0.63319444444444473</c:v>
                </c:pt>
                <c:pt idx="99">
                  <c:v>0.64996598639455772</c:v>
                </c:pt>
                <c:pt idx="100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0-48B9-8D66-457C47779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39552"/>
        <c:axId val="44071552"/>
      </c:lineChart>
      <c:catAx>
        <c:axId val="4403955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none"/>
        <c:minorTickMark val="none"/>
        <c:tickLblPos val="nextTo"/>
        <c:crossAx val="4407155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4071552"/>
        <c:scaling>
          <c:orientation val="minMax"/>
        </c:scaling>
        <c:delete val="0"/>
        <c:axPos val="l"/>
        <c:minorGridlines/>
        <c:numFmt formatCode="General" sourceLinked="1"/>
        <c:majorTickMark val="out"/>
        <c:minorTickMark val="none"/>
        <c:tickLblPos val="nextTo"/>
        <c:crossAx val="44039552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5</xdr:row>
      <xdr:rowOff>91440</xdr:rowOff>
    </xdr:from>
    <xdr:to>
      <xdr:col>4</xdr:col>
      <xdr:colOff>487680</xdr:colOff>
      <xdr:row>5</xdr:row>
      <xdr:rowOff>93045</xdr:rowOff>
    </xdr:to>
    <xdr:cxnSp macro="">
      <xdr:nvCxnSpPr>
        <xdr:cNvPr id="3" name="Egyenes összekötő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1920" y="1028700"/>
          <a:ext cx="2804160" cy="160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962" cy="607443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workbookViewId="0">
      <selection sqref="A1:A2"/>
    </sheetView>
  </sheetViews>
  <sheetFormatPr defaultRowHeight="14.4" x14ac:dyDescent="0.3"/>
  <cols>
    <col min="6" max="6" width="9.6640625" bestFit="1" customWidth="1"/>
    <col min="9" max="14" width="4.21875" customWidth="1"/>
  </cols>
  <sheetData>
    <row r="1" spans="1:30" ht="15" thickBot="1" x14ac:dyDescent="0.35">
      <c r="A1" s="15" t="s">
        <v>1</v>
      </c>
      <c r="B1" s="15" t="s">
        <v>2</v>
      </c>
      <c r="C1" s="15" t="s">
        <v>3</v>
      </c>
      <c r="D1" s="15" t="s">
        <v>4</v>
      </c>
      <c r="E1" s="15" t="s">
        <v>5</v>
      </c>
      <c r="F1" s="15" t="s">
        <v>6</v>
      </c>
      <c r="G1" s="13" t="s">
        <v>0</v>
      </c>
      <c r="I1" s="4" t="s">
        <v>7</v>
      </c>
      <c r="J1" s="5" t="s">
        <v>9</v>
      </c>
      <c r="K1" s="4" t="s">
        <v>10</v>
      </c>
      <c r="L1" s="4" t="s">
        <v>11</v>
      </c>
      <c r="M1" s="4" t="s">
        <v>8</v>
      </c>
      <c r="N1" s="4" t="s">
        <v>12</v>
      </c>
    </row>
    <row r="2" spans="1:30" ht="15" thickBot="1" x14ac:dyDescent="0.35">
      <c r="A2" s="15"/>
      <c r="B2" s="15"/>
      <c r="C2" s="15"/>
      <c r="D2" s="15"/>
      <c r="E2" s="15"/>
      <c r="F2" s="15"/>
      <c r="G2" s="13"/>
      <c r="I2" s="4">
        <v>1</v>
      </c>
      <c r="J2" s="4">
        <v>2</v>
      </c>
      <c r="K2" s="4">
        <v>3</v>
      </c>
      <c r="L2" s="4">
        <v>4</v>
      </c>
      <c r="M2" s="4">
        <v>5</v>
      </c>
      <c r="N2" s="4">
        <v>6</v>
      </c>
    </row>
    <row r="3" spans="1:30" ht="15" thickBot="1" x14ac:dyDescent="0.35">
      <c r="A3" s="1">
        <v>1</v>
      </c>
      <c r="B3" s="1">
        <v>-5</v>
      </c>
      <c r="C3" s="1">
        <v>6</v>
      </c>
      <c r="D3" s="1">
        <v>0</v>
      </c>
      <c r="E3" s="1">
        <v>2</v>
      </c>
      <c r="F3" s="1">
        <v>-5</v>
      </c>
      <c r="G3" s="1">
        <v>5</v>
      </c>
    </row>
    <row r="5" spans="1:30" x14ac:dyDescent="0.3">
      <c r="A5" s="14" t="str">
        <f>CONCATENATE(P10,Q10,R10)</f>
        <v>x²-5x+6</v>
      </c>
      <c r="B5" s="14"/>
      <c r="C5" s="14"/>
      <c r="D5" s="14"/>
      <c r="E5" s="14"/>
    </row>
    <row r="6" spans="1:30" x14ac:dyDescent="0.3">
      <c r="A6" s="14"/>
      <c r="B6" s="14"/>
      <c r="C6" s="14"/>
      <c r="D6" s="14"/>
      <c r="E6" s="14"/>
      <c r="F6" s="3" t="str">
        <f>INDEX(I1:N1,MATCH(G3,I2:N2,0))</f>
        <v>≥</v>
      </c>
      <c r="G6" s="6">
        <v>0</v>
      </c>
      <c r="H6" t="str">
        <f ca="1">IF(INDEX(AD14:AD19,G3)="x∈","Nincs az egyenlőtlenséget teljesítő 'x' érték",INDEX(AD14:AD19,G3))</f>
        <v>x∈[2;∞[[3;∞[</v>
      </c>
    </row>
    <row r="7" spans="1:30" x14ac:dyDescent="0.3">
      <c r="A7" s="14" t="str">
        <f>CONCATENATE(P11,Q11,R11)</f>
        <v>2x-5</v>
      </c>
      <c r="B7" s="14"/>
      <c r="C7" s="14"/>
      <c r="D7" s="14"/>
      <c r="E7" s="14"/>
    </row>
    <row r="9" spans="1:30" x14ac:dyDescent="0.3">
      <c r="P9" t="s">
        <v>13</v>
      </c>
      <c r="Q9" t="s">
        <v>14</v>
      </c>
      <c r="T9" t="str">
        <f>IF(Q13="","Nincs zérushely",CONCATENATE("x &lt; ",Q13))</f>
        <v>x &lt; 2</v>
      </c>
      <c r="U9" t="str">
        <f>IF(OR(T9="Nincs zérushely",T9=""),"",CONCATENATE("x = ",Q13))</f>
        <v>x = 2</v>
      </c>
      <c r="V9" t="str">
        <f>IF(OR(U9="Nincs zérushely",U9=""),"",IF(Q14="",CONCATENATE("x &gt; ",Q13),CONCATENATE(Q13," &lt; x &lt; ",Q14)))</f>
        <v>2 &lt; x &lt; 2,5</v>
      </c>
      <c r="W9" t="str">
        <f>IF(OR(V9="",Q14=""),"",CONCATENATE("x = ",Q14))</f>
        <v>x = 2,5</v>
      </c>
      <c r="X9" t="str">
        <f>IF(W9="","",IF(Q15="",CONCATENATE("x &gt; ",Q14),CONCATENATE(Q14," &lt; x &lt; ",Q15)))</f>
        <v>2,5 &lt; x &lt; 3</v>
      </c>
      <c r="Y9" t="str">
        <f>IF(OR(X9="",Q15=""),"",CONCATENATE("x = ",Q15))</f>
        <v>x = 3</v>
      </c>
      <c r="Z9" t="str">
        <f>IF(Y9="","",IF(Q16="",CONCATENATE("x &gt; ",Q15),CONCATENATE(Q15," &lt; x &lt; ",Q16)))</f>
        <v>x &gt; 3</v>
      </c>
      <c r="AA9" t="str">
        <f>IF(OR(Z9="",Q16=""),"",CONCATENATE("x = ",Q16))</f>
        <v/>
      </c>
      <c r="AB9" t="str">
        <f>IF(AA9="","",CONCATENATE("x &gt; ",Q16))</f>
        <v/>
      </c>
    </row>
    <row r="10" spans="1:30" x14ac:dyDescent="0.3">
      <c r="I10" s="2"/>
      <c r="P10" t="str">
        <f>IF(A3&lt;&gt;0,IF(A3=1,P9,IF(A3=-1,CONCATENATE("-",P9),CONCATENATE(A3,P9))),"")</f>
        <v>x²</v>
      </c>
      <c r="Q10" t="str">
        <f>IF(B3&lt;&gt;0,IF(A3=0,IF(B3=1,"x",IF(B3=-1,"-x",CONCATENATE(B3,"x"))),IF(B3=1,CONCATENATE("+",Q9),IF(B3=-1,CONCATENATE("-",Q9),IF(B3&lt;0,CONCATENATE(B3,Q9),CONCATENATE("+",B3,Q9))))),"")</f>
        <v>-5x</v>
      </c>
      <c r="R10" t="str">
        <f>IF(AND(P10="",Q10=""),C3,IF(C3&lt;&gt;0,IF(C3&lt;0,C3,CONCATENATE("+",C3)),""))</f>
        <v>+6</v>
      </c>
      <c r="T10">
        <f>IF(T9="Nincs zérushely","",A3*(Q13-1)*(Q13-1)+B3*(Q13-1)+C3)</f>
        <v>2</v>
      </c>
      <c r="U10">
        <f>IF(T10="","",A3*Q13*Q13+B3*Q13+C3)</f>
        <v>0</v>
      </c>
      <c r="V10">
        <f>IF(U10="","",IF(Q14="",A3*(Q13+1)*(Q13+1)+B3*(Q13+1)+C3,A3*(Q13+Q14)/2*(Q13+Q14)/2+B3*(Q13+Q14)/2+C3))</f>
        <v>-0.1875</v>
      </c>
      <c r="W10">
        <f>IF(OR(V10="",Q14=""),"",A3*Q14*Q14+B3*Q14+C3)</f>
        <v>-0.25</v>
      </c>
      <c r="X10">
        <f>IF(W10="","",IF(Q15="",A3*(Q14+1)*(Q14+1)+B3*(Q14+1)+C3,A3*(Q14+Q15)/2*(Q14+Q15)/2+B3*(Q14+Q15)/2+C3))</f>
        <v>-0.1875</v>
      </c>
      <c r="Y10">
        <f>IF(OR(X10="",Q15=""),"",A3*Q15*Q15+B3*Q15+C3)</f>
        <v>0</v>
      </c>
      <c r="Z10">
        <f>IF(Y10="","",IF(Q16="",A3*(Q15+1)*(Q15+1)+B3*(Q15+1)+C3,A3*(Q15+Q16)/2*(Q15+Q16)/2+B3*(Q15+Q16)/2+C3))</f>
        <v>2</v>
      </c>
      <c r="AA10" t="str">
        <f>IF(OR(Z10="",Q16=""),"",A3*Q16*Q16+B3*Q16+C3)</f>
        <v/>
      </c>
      <c r="AB10" t="str">
        <f>IF(AA10="","",A3*(Q16+1)*(Q16+1)+B3*(Q16+1)+C3)</f>
        <v/>
      </c>
    </row>
    <row r="11" spans="1:30" x14ac:dyDescent="0.3">
      <c r="P11" t="str">
        <f>IF(D3&lt;&gt;0,IF(D3=1,P9,IF(D3=-1,CONCATENATE("-",P9),CONCATENATE(D3,P9))),"")</f>
        <v/>
      </c>
      <c r="Q11" t="str">
        <f>IF(E3&lt;&gt;0,IF(D3=0,IF(E3=1,"x",IF(E3=-1,"-x",CONCATENATE(E3,"x"))),IF(E3=1,CONCATENATE("+",Q9),IF(E3=-1,CONCATENATE("-",Q9),IF(E3&lt;0,CONCATENATE(E3,Q9),CONCATENATE("+",E3,Q9))))),"")</f>
        <v>2x</v>
      </c>
      <c r="R11">
        <f>IF(AND(P11="",Q11=""),F3,IF(F3&lt;&gt;0,IF(F3&lt;0,F3,CONCATENATE("+",F3)),""))</f>
        <v>-5</v>
      </c>
      <c r="T11">
        <f>IF(T9="Nincs zérushely","",D3*(Q13-1)*(Q13-1)+E3*(Q13-1)+F3)</f>
        <v>-3</v>
      </c>
      <c r="U11">
        <f>IF(T10="","",D3*Q13*Q13+E3*Q13+F3)</f>
        <v>-1</v>
      </c>
      <c r="V11">
        <f>IF(U10="","",IF(Q14="",D3*(Q13+1)*(Q13+1)+E3*(Q13+1)+F3,D3*(Q13+Q14)/2*(Q13+Q14)/2+E3*(Q13+Q14)/2+F3))</f>
        <v>-0.5</v>
      </c>
      <c r="W11">
        <f>IF(OR(V10="",Q14=""),"",D3*Q14*Q14+E3*Q14+F3)</f>
        <v>0</v>
      </c>
      <c r="X11">
        <f>IF(W10="","",IF(Q15="",D3*(Q14+1)*(Q14+1)+E3*(Q14+1)+F3,D3*(Q14+Q15)/2*(Q14+Q15)/2+E3*(Q14+Q15)/2+F3))</f>
        <v>0.5</v>
      </c>
      <c r="Y11">
        <f>IF(OR(X10="",Q15=""),"",D3*Q15*Q15+E3*Q15+F3)</f>
        <v>1</v>
      </c>
      <c r="Z11">
        <f>IF(Y10="","",IF(Q16="",D3*(Q15+1)*(Q15+1)+E3*(Q15+1)+F3,D3*(Q15+Q16)/2*(Q15+Q16)/2+E3*(Q15+Q16)/2+F3))</f>
        <v>3</v>
      </c>
      <c r="AA11" t="str">
        <f>IF(OR(Z10="",Q16=""),"",D3*Q16*Q16+E3*Q16+F3)</f>
        <v/>
      </c>
      <c r="AB11" t="str">
        <f>IF(AA10="","",D3*(Q16+1)*(Q16+1)+E3*(Q16+1)+F3)</f>
        <v/>
      </c>
    </row>
    <row r="12" spans="1:30" x14ac:dyDescent="0.3">
      <c r="T12">
        <f ca="1">IF(T10="","",IF(T11=0,INDIRECT("Q"&amp;((COLUMN()-19)/2+12)),T10/T11))</f>
        <v>-0.66666666666666663</v>
      </c>
      <c r="U12">
        <f t="shared" ref="U12:V12" ca="1" si="0">IF(U10="","",IF(U11=0,INDIRECT("Q"&amp;((COLUMN()-19)/2+12)),U10/U11))</f>
        <v>0</v>
      </c>
      <c r="V12">
        <f t="shared" ca="1" si="0"/>
        <v>0.375</v>
      </c>
      <c r="W12">
        <f ca="1">IF(W10="","",IF(W11=0,INDIRECT("Q"&amp;((COLUMN()-19)/2+12)),W10/W11))</f>
        <v>2.5</v>
      </c>
      <c r="X12">
        <f t="shared" ref="X12" ca="1" si="1">IF(X10="","",IF(X11=0,INDIRECT("Q"&amp;((COLUMN()-19)/2+12)),X10/X11))</f>
        <v>-0.375</v>
      </c>
      <c r="Y12">
        <f t="shared" ref="Y12" ca="1" si="2">IF(Y10="","",IF(Y11=0,INDIRECT("Q"&amp;((COLUMN()-19)/2+12)),Y10/Y11))</f>
        <v>0</v>
      </c>
      <c r="Z12">
        <f t="shared" ref="Z12:AA12" ca="1" si="3">IF(Z10="","",IF(Z11=0,INDIRECT("Q"&amp;((COLUMN()-19)/2+12)),Z10/Z11))</f>
        <v>0.66666666666666663</v>
      </c>
      <c r="AA12" t="str">
        <f t="shared" ca="1" si="3"/>
        <v/>
      </c>
      <c r="AB12" t="str">
        <f ca="1">IF(AB10="","",IF(AB11=0,INDIRECT("Q"&amp;((COLUMN()-19)/2+12)),AB10/AB11))</f>
        <v/>
      </c>
    </row>
    <row r="13" spans="1:30" x14ac:dyDescent="0.3">
      <c r="O13">
        <f>IF(AND(A3=0,B3=0),"",IF(A3=0,-C3/B3,IF((B3*B3-4*A3*C3)&gt;=0,(-B3+SQRT(B3*B3-4*A3*C3))/(2*A3),"")))</f>
        <v>3</v>
      </c>
      <c r="P13">
        <f>O13</f>
        <v>3</v>
      </c>
      <c r="Q13">
        <f>IF(ROW()-12&lt;=$R$13,SMALL($P$13:$P$16,ROW()-12),"")</f>
        <v>2</v>
      </c>
      <c r="R13">
        <f>COUNT(P13:P16)</f>
        <v>3</v>
      </c>
      <c r="T13">
        <f ca="1">IF(OR(T11="",T11=0),"",T12)</f>
        <v>-0.66666666666666663</v>
      </c>
      <c r="U13">
        <f t="shared" ref="U13:AB13" ca="1" si="4">IF(OR(U11="",U11=0),"",U12)</f>
        <v>0</v>
      </c>
      <c r="V13">
        <f t="shared" ca="1" si="4"/>
        <v>0.375</v>
      </c>
      <c r="W13" t="str">
        <f t="shared" si="4"/>
        <v/>
      </c>
      <c r="X13">
        <f t="shared" ca="1" si="4"/>
        <v>-0.375</v>
      </c>
      <c r="Y13">
        <f t="shared" ca="1" si="4"/>
        <v>0</v>
      </c>
      <c r="Z13">
        <f t="shared" ca="1" si="4"/>
        <v>0.66666666666666663</v>
      </c>
      <c r="AA13" t="str">
        <f t="shared" si="4"/>
        <v/>
      </c>
      <c r="AB13" t="str">
        <f t="shared" si="4"/>
        <v/>
      </c>
    </row>
    <row r="14" spans="1:30" x14ac:dyDescent="0.3">
      <c r="O14">
        <f>IF(OR(O13="",A3=0),"",IF((B3*B3-4*A3*C3)&gt;=0,IF(((-B3+SQRT(B3*B3-4*A3*C3))/(2*A3))=((-B3-SQRT(B3*B3-4*A3*C3))/(2*A3)),"",((-B3-SQRT(B3*B3-4*A3*C3))/(2*A3))),""))</f>
        <v>2</v>
      </c>
      <c r="P14">
        <f>IF(P13="",O14,IF(COUNTIFS(P13,"="&amp;O14)=0,O14,""))</f>
        <v>2</v>
      </c>
      <c r="Q14">
        <f t="shared" ref="Q14:Q16" si="5">IF(ROW()-12&lt;=$R$13,SMALL($P$13:$P$16,ROW()-12),"")</f>
        <v>2.5</v>
      </c>
      <c r="T14" t="str">
        <f ca="1">IF(AND(T12&lt;&gt;"",T12&lt;0),IF(COUNTIFS(U13:AB13,"&lt;0")&gt;0,CONCATENATE("]-∞;",Q13,"[U"),CONCATENATE("]-∞;",Q13,"[")),"")</f>
        <v>]-∞;2[U</v>
      </c>
      <c r="V14" t="str">
        <f ca="1">IF(AND(V12&lt;&gt;"",V12&lt;0),IF(W13="",CONCATENATE("]",Q13,";∞["),IF(COUNTIFS(W13:AB13,"&lt;0")&gt;0,CONCATENATE("]",Q13,";",Q14,"[U"),CONCATENATE("]",Q13,";",Q14,"["))),"")</f>
        <v/>
      </c>
      <c r="X14" t="str">
        <f ca="1">IF(AND(X12&lt;&gt;"",X12&lt;0),IF(Y13="",CONCATENATE("]",Q14,";∞["),IF(COUNTIFS(Y13:AB13,"&lt;0")&gt;0,CONCATENATE("]",Q14,";",Q15,"[U"),CONCATENATE("]",Q14,";",Q15,"["))),"")</f>
        <v>]2,5;3[</v>
      </c>
      <c r="Z14" t="str">
        <f ca="1">IF(AND(Z12&lt;&gt;"",Z12&lt;0),IF(AA13="",CONCATENATE("]",Q15,";∞["),IF(COUNTIFS(AA13:AB13,"&lt;0")&gt;0,CONCATENATE("]",Q15,";",Q16,"[U"),CONCATENATE("]",Q15,";",Q16,"["))),"")</f>
        <v/>
      </c>
      <c r="AB14" t="str">
        <f ca="1">IF(AND(AB12&lt;&gt;"",AB12&lt;0),CONCATENATE("]",Q16,";∞["),"")</f>
        <v/>
      </c>
      <c r="AC14" t="str">
        <f>IF(Q13="",IF((C3/F3)&lt;0,"]-∞;∞[",""),"")</f>
        <v/>
      </c>
      <c r="AD14" t="str">
        <f ca="1">CONCATENATE("x∈",T14,U14,V14,W14,X14,Y14,Z14,AA14,AB14,AC14)</f>
        <v>x∈]-∞;2[U]2,5;3[</v>
      </c>
    </row>
    <row r="15" spans="1:30" x14ac:dyDescent="0.3">
      <c r="O15">
        <f>IF(AND(D3=0,E3=0),"",IF(D3=0,-F3/E3,IF((E3*E3-4*D3*F3)&gt;=0,(-E3+SQRT(E3*E3-4*D3*F3))/(2*D3),"")))</f>
        <v>2.5</v>
      </c>
      <c r="P15">
        <f>IF(AND(P13="",P14=""),O15,IF(COUNTIFS(P13:P14,"="&amp;O15)=0,O15,""))</f>
        <v>2.5</v>
      </c>
      <c r="Q15">
        <f t="shared" si="5"/>
        <v>3</v>
      </c>
      <c r="T15" t="str">
        <f ca="1">IF(AND(T12&lt;&gt;"",T12&lt;0),IF(COUNTIFS(U13:AB13,"&lt;0")&gt;0,IF(AND(U12=0,U11&lt;&gt;0),CONCATENATE("]-∞;",Q13,"]U"),CONCATENATE("]-∞;",Q13,"[U")),IF(AND(U12=0,U11&lt;&gt;0),CONCATENATE("]-∞;",Q13,"]"),CONCATENATE("]-∞;",Q13,"["))),"")</f>
        <v>]-∞;2]U</v>
      </c>
      <c r="V15" t="str">
        <f ca="1">IF(AND(V12&lt;&gt;"",V12&lt;0),IF(W13="",IF(AND(U12=0,U11&lt;&gt;0),CONCATENATE("[",Q13,";∞["),CONCATENATE("]",Q13,";∞[")),IF(COUNTIFS(W13:AB13,"&lt;0")&gt;0,IF(AND(U12=0,U11&lt;&gt;0),IF(AND(W12=0,W11&lt;&gt;0),CONCATENATE("[",Q13,";",Q14,"]U"),CONCATENATE("[",Q13,";",Q14,"[U")),IF(AND(W12=0,W11&lt;&gt;0),CONCATENATE("]",Q13,";",Q14,"]U"),CONCATENATE("]",Q13,";",Q14,"[U"))),IF(AND(U12=0,U11&lt;&gt;0),IF(AND(W12=0,W11&lt;&gt;0),CONCATENATE("[",Q13,";",Q14,"]"),CONCATENATE("[",Q13,";",Q14,"[")),IF(AND(W12=0,W11&lt;&gt;0),CONCATENATE("]",Q13,";",Q14,"]"),CONCATENATE("]",Q13,";",Q14,"["))))),"")</f>
        <v/>
      </c>
      <c r="X15" t="str">
        <f ca="1">IF(AND(X12&lt;&gt;"",X12&lt;0),IF(Y13="",IF(AND(W12=0,W11&lt;&gt;0),CONCATENATE("[",Q14,";∞["),CONCATENATE("]",Q14,";∞[")),IF(COUNTIFS(Y13:AB13,"&lt;0")&gt;0,IF(AND(W12=0,W11&lt;&gt;0),IF(AND(Y12=0,Y11&lt;&gt;0),CONCATENATE("[",Q14,";",Q15,"]U"),CONCATENATE("[",Q14,";",Q15,"[U")),IF(AND(Y12=0,Y11&lt;&gt;0),CONCATENATE("]",Q14,";",Q15,"]U"),CONCATENATE("]",Q14,";",Q15,"[U"))),IF(AND(W12=0,W11&lt;&gt;0),IF(AND(Y12=0,Y11&lt;&gt;0),CONCATENATE("[",Q14,";",Q15,"]"),CONCATENATE("[",Q14,";",Q15,"[")),IF(AND(Y12=0,Y11&lt;&gt;0),CONCATENATE("]",Q14,";",Q15,"]"),CONCATENATE("]",Q14,";",Q15,"["))))),"")</f>
        <v>]2,5;3]</v>
      </c>
      <c r="Z15" t="str">
        <f ca="1">IF(AND(Z12&lt;&gt;"",Z12&lt;0),IF(AA13="",IF(AND(Y12=0,Y11&lt;&gt;0),CONCATENATE("[",Q15,";∞["),CONCATENATE("]",Q15,";∞[")),IF(COUNTIFS(AA13:AB13,"&lt;0")&gt;0,IF(AND(Y12=0,Y11&lt;&gt;0),IF(AND(AA12=0,AA11&lt;&gt;0),CONCATENATE("[",Q15,";",Q16,"]U"),CONCATENATE("[",Q15,";",Q16,"[U")),IF(AND(AA12=0,AA11&lt;&gt;0),CONCATENATE("]",Q15,";",Q16,"]U"),CONCATENATE("]",Q15,";",Q16,"[U"))),IF(AND(Y12=0,Y11&lt;&gt;0),IF(AND(AA12=0,AA11&lt;&gt;0),CONCATENATE("[",Q15,";",Q16,"]"),CONCATENATE("[",Q15,";",Q16,"[")),IF(AND(AA12=0,AA11&lt;&gt;0),CONCATENATE("]",Q15,";",Q16,"]"),CONCATENATE("]",Q15,";",Q16,"["))))),"")</f>
        <v/>
      </c>
      <c r="AB15" t="str">
        <f ca="1">IF(AND(AB12&lt;&gt;"",AB12&lt;0),IF(AND(AA12=0,AA11&lt;&gt;0),CONCATENATE("[",Q16,";∞["),CONCATENATE("]",Q16,";∞[")),"")</f>
        <v/>
      </c>
      <c r="AC15" t="str">
        <f>IF(Q13="",IF((C3/F3)&lt;0,"]-∞;∞[",""),"")</f>
        <v/>
      </c>
      <c r="AD15" t="str">
        <f t="shared" ref="AD15:AD19" ca="1" si="6">CONCATENATE("x∈",T15,U15,V15,W15,X15,Y15,Z15,AA15,AB15,AC15)</f>
        <v>x∈]-∞;2]U]2,5;3]</v>
      </c>
    </row>
    <row r="16" spans="1:30" x14ac:dyDescent="0.3">
      <c r="O16" t="str">
        <f>IF(OR(O15="",D3=0),"",IF((E3*E3-4*D3*F3)&gt;=0,IF(((-E3+SQRT(E3*E3-4*D3*F3))/(2*D3))=((-E3-SQRT(E3*E3-4*D3*F3))/(2*D3)),"",((-E3-SQRT(E3*E3-4*D3*F3))/(2*D3))),""))</f>
        <v/>
      </c>
      <c r="P16" t="str">
        <f>IF(AND(P13="",P14="",P15=""),O16,IF(COUNTIFS(P13:P15,"="&amp;O16)=0,O16,""))</f>
        <v/>
      </c>
      <c r="Q16" t="str">
        <f t="shared" si="5"/>
        <v/>
      </c>
      <c r="U16" t="str">
        <f ca="1">IF(AND(U12&lt;&gt;"",AND(U12=0,U11&lt;&gt;0)),IF(COUNTIFS(V12:AB12,"=0",V11:AB11,"&lt;&gt;0")&gt;0,CONCATENATE("[",Q13,"]U"),CONCATENATE("[",Q13,"]")),"")</f>
        <v>[2]U</v>
      </c>
      <c r="W16" t="str">
        <f ca="1">IF(AND(W12&lt;&gt;"",AND(W12=0,W11&lt;&gt;0)),IF(COUNTIFS(X12:AB12,"=0",X11:AB11,"&lt;&gt;0")&gt;0,CONCATENATE("[",Q14,"]U"),CONCATENATE("[",Q14,"]")),"")</f>
        <v/>
      </c>
      <c r="Y16" t="str">
        <f ca="1">IF(AND(Y12&lt;&gt;"",AND(Y12=0,Y11&lt;&gt;0)),IF(COUNTIFS(Z12:AB12,"=0",Z11:AB11,"&lt;&gt;0")&gt;0,CONCATENATE("[",Q15,"]U"),CONCATENATE("[",Q15,"]")),"")</f>
        <v>[3]</v>
      </c>
      <c r="AA16" t="str">
        <f ca="1">IF(AND(AA12&lt;&gt;"",AND(AA12=0,AA11&lt;&gt;0)),CONCATENATE("[",Q16,"]"),"")</f>
        <v/>
      </c>
      <c r="AD16" t="str">
        <f t="shared" ca="1" si="6"/>
        <v>x∈[2]U[3]</v>
      </c>
    </row>
    <row r="17" spans="14:30" x14ac:dyDescent="0.3">
      <c r="N17" s="9"/>
      <c r="T17" t="str">
        <f ca="1">IF(T12&lt;&gt;"",IF(COUNTIFS(U13:AB13,"&lt;&gt;0")&gt;0,CONCATENATE("]-∞;",Q13,"[U"),CONCATENATE("]-∞;",Q13,"[")),"")</f>
        <v>]-∞;2[U</v>
      </c>
      <c r="V17" t="str">
        <f ca="1">IF(V12&lt;&gt;"",IF(W13="",CONCATENATE("]",Q13,";∞["),IF(COUNTIFS(W13:AB13,"&lt;&gt;0")&gt;0,CONCATENATE("]",Q13,";",Q14,"[U"),CONCATENATE("]",Q13,";",Q14,"["))),"")</f>
        <v>]2;∞[</v>
      </c>
      <c r="X17" t="str">
        <f ca="1">IF(X12&lt;&gt;"",IF(Y13="",CONCATENATE("]",Q14,";∞["),IF(COUNTIFS(Y13:AB13,"&lt;&gt;0")&gt;0,CONCATENATE("]",Q14,";",Q15,"[U"),CONCATENATE("]",Q14,";",Q15,"["))),"")</f>
        <v>]2,5;3[U</v>
      </c>
      <c r="Z17" t="str">
        <f ca="1">IF(Z12&lt;&gt;"",IF(AA13="",CONCATENATE("]",Q15,";∞["),IF(COUNTIFS(AA13:AB13,"&lt;&gt;0")&gt;0,CONCATENATE("]",Q15,";",Q16,"[U"),CONCATENATE("]",Q15,";",Q16,"["))),"")</f>
        <v>]3;∞[</v>
      </c>
      <c r="AB17" t="str">
        <f ca="1">IF(AB12&lt;&gt;"",CONCATENATE("]",Q16,";∞["),"")</f>
        <v/>
      </c>
      <c r="AC17" t="str">
        <f>IF(Q13="","]-∞;∞[","")</f>
        <v/>
      </c>
      <c r="AD17" t="str">
        <f t="shared" ca="1" si="6"/>
        <v>x∈]-∞;2[U]2;∞[]2,5;3[U]3;∞[</v>
      </c>
    </row>
    <row r="18" spans="14:30" x14ac:dyDescent="0.3">
      <c r="O18">
        <f>IF(R13=1,MIN(Q13),IF(R13=2,MIN(Q13:Q14),IF(R13=3,MIN(Q13:Q15),IF(R13=4,MIN(Q13:Q16),""))))</f>
        <v>2</v>
      </c>
      <c r="T18" t="str">
        <f ca="1">IF(AND(T12&lt;&gt;"",T12&gt;0),IF(COUNTIFS(U13:AB13,"&gt;0")&gt;0,IF(AND(U12=0,U11&lt;&gt;0),CONCATENATE("]-∞;",Q13,"]U"),CONCATENATE("]-∞;",Q13,"[U")),IF(AND(U12=0,U11&lt;&gt;0),CONCATENATE("]-∞;",Q13,"]"),CONCATENATE("]-∞;",Q13,"["))),"")</f>
        <v/>
      </c>
      <c r="V18" t="str">
        <f ca="1">IF(AND(V12&lt;&gt;"",V12&gt;0),IF(W13="",IF(AND(U12=0,U11&lt;&gt;0),CONCATENATE("[",Q13,";∞["),CONCATENATE("]",Q13,";∞[")),IF(COUNTIFS(W13:AB13,"&gt;0")&gt;0,IF(AND(U12=0,U11&lt;&gt;0),IF(AND(W12=0,W11&lt;&gt;0),CONCATENATE("[",Q13,";",Q14,"]U"),CONCATENATE("[",Q13,";",Q14,"[U")),IF(AND(W12=0,W11&lt;&gt;0),CONCATENATE("]",Q13,";",Q14,"]U"),CONCATENATE("]",Q13,";",Q14,"[U"))),IF(AND(U12=0,U11&lt;&gt;0),IF(AND(W12=0,W11&lt;&gt;0),CONCATENATE("[",Q13,";",Q14,"]"),CONCATENATE("[",Q13,";",Q14,"[")),IF(AND(W12=0,W11&lt;&gt;0),CONCATENATE("]",Q13,";",Q14,"]"),CONCATENATE("]",Q13,";",Q14,"["))))),"")</f>
        <v>[2;∞[</v>
      </c>
      <c r="X18" t="str">
        <f ca="1">IF(AND(X12&lt;&gt;"",X12&gt;0),IF(Y13="",IF(AND(W12=0,W11&lt;&gt;0),CONCATENATE("[",Q14,";∞["),CONCATENATE("]",Q14,";∞[")),IF(COUNTIFS(Y13:AB13,"&gt;0")&gt;0,IF(AND(W12=0,W11&lt;&gt;0),IF(AND(Y12=0,Y11&lt;&gt;0),CONCATENATE("[",Q14,";",Q15,"]U"),CONCATENATE("[",Q14,";",Q15,"[U")),IF(AND(Y12=0,Y11&lt;&gt;0),CONCATENATE("]",Q14,";",Q15,"]U"),CONCATENATE("]",Q14,";",Q15,"[U"))),IF(AND(W12=0,W11&lt;&gt;0),IF(AND(Y12=0,Y11&lt;&gt;0),CONCATENATE("[",Q14,";",Q15,"]"),CONCATENATE("[",Q14,";",Q15,"[")),IF(AND(Y12=0,Y11&lt;&gt;0),CONCATENATE("]",Q14,";",Q15,"]"),CONCATENATE("]",Q14,";",Q15,"["))))),"")</f>
        <v/>
      </c>
      <c r="Z18" t="str">
        <f ca="1">IF(AND(Z12&lt;&gt;"",Z12&gt;0),IF(AA13="",IF(AND(Y12=0,Y11&lt;&gt;0),CONCATENATE("[",Q15,";∞["),CONCATENATE("]",Q15,";∞[")),IF(COUNTIFS(AA13:AB13,"&gt;0")&gt;0,IF(AND(Y12=0,Y11&lt;&gt;0),IF(AND(AA12=0,AA11&lt;&gt;0),CONCATENATE("[",Q15,";",Q16,"]U"),CONCATENATE("[",Q15,";",Q16,"[U")),IF(AND(AA12=0,AA11&lt;&gt;0),CONCATENATE("]",Q15,";",Q16,"]U"),CONCATENATE("]",Q15,";",Q16,"[U"))),IF(AND(Y12=0,Y11&lt;&gt;0),IF(AA12=0,CONCATENATE("[",Q15,";",Q16,"]"),CONCATENATE("[",Q15,";",Q16,"[")),IF(AND(AA12=0,AA11&lt;&gt;0),CONCATENATE("]",Q15,";",Q16,"]"),CONCATENATE("]",Q15,";",Q16,"["))))),"")</f>
        <v>[3;∞[</v>
      </c>
      <c r="AB18" t="str">
        <f ca="1">IF(AND(AB12&lt;&gt;"",AB12&gt;0),IF(AND(AA12=0,AA11&lt;&gt;0),CONCATENATE("[",Q16,";∞["),CONCATENATE("]",Q16,";∞[")),"")</f>
        <v/>
      </c>
      <c r="AC18" t="str">
        <f>IF(Q13="",IF((C3/F3)&gt;0,"]-∞;∞[",""),"")</f>
        <v/>
      </c>
      <c r="AD18" t="str">
        <f t="shared" ca="1" si="6"/>
        <v>x∈[2;∞[[3;∞[</v>
      </c>
    </row>
    <row r="19" spans="14:30" x14ac:dyDescent="0.3">
      <c r="O19">
        <f>IF(R13=1,MAX(Q13),IF(R13=2,MAX(Q13:Q14),IF(R13=3,MAX(Q13:Q15),IF(R13=4,MAX(Q13:Q16),""))))</f>
        <v>3</v>
      </c>
      <c r="T19" t="str">
        <f ca="1">IF(AND(T12&lt;&gt;"",T12&gt;0),IF(COUNTIFS(U13:AB13,"&gt;0")&gt;0,CONCATENATE("]-∞;",Q13,"[U"),CONCATENATE("]-∞;",Q13,"[")),"")</f>
        <v/>
      </c>
      <c r="V19" t="str">
        <f ca="1">IF(AND(V12&lt;&gt;"",V12&gt;0),IF(W13="",CONCATENATE("]",Q13,";∞["),IF(COUNTIFS(W13:AB13,"&gt;0")&gt;0,CONCATENATE("]",Q13,";",Q14,"[U"),CONCATENATE("]",Q13,";",Q14,"["))),"")</f>
        <v>]2;∞[</v>
      </c>
      <c r="X19" t="str">
        <f ca="1">IF(AND(X12&lt;&gt;"",X12&gt;0),IF(Y13="",CONCATENATE("]",Q14,";∞["),IF(COUNTIFS(Y13:AB13,"&gt;0")&gt;0,CONCATENATE("]",Q14,";",Q15,"[U"),CONCATENATE("]",Q14,";",Q15,"["))),"")</f>
        <v/>
      </c>
      <c r="Z19" t="str">
        <f ca="1">IF(AND(Z12&lt;&gt;"",Z12&gt;0),IF(AA13="",CONCATENATE("]",Q15,";∞["),IF(COUNTIFS(AA13:AB13,"&gt;0")&gt;0,CONCATENATE("]",Q15,";",Q16,"[U"),CONCATENATE("]",Q15,";",Q16,"["))),"")</f>
        <v>]3;∞[</v>
      </c>
      <c r="AB19" t="str">
        <f ca="1">IF(AND(AB12&lt;&gt;"",AB12&gt;0),CONCATENATE("]",Q16,";∞["),"")</f>
        <v/>
      </c>
      <c r="AC19" t="str">
        <f>IF(Q13="",IF((C3/F3)&gt;0,"]-∞;∞[",""),"")</f>
        <v/>
      </c>
      <c r="AD19" t="str">
        <f t="shared" ca="1" si="6"/>
        <v>x∈]2;∞[]3;∞[</v>
      </c>
    </row>
    <row r="21" spans="14:30" x14ac:dyDescent="0.3">
      <c r="Q21" s="10"/>
    </row>
  </sheetData>
  <mergeCells count="10">
    <mergeCell ref="G1:G2"/>
    <mergeCell ref="A6:E6"/>
    <mergeCell ref="A5:E5"/>
    <mergeCell ref="A7:E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/>
  </sheetViews>
  <sheetFormatPr defaultRowHeight="14.4" x14ac:dyDescent="0.3"/>
  <cols>
    <col min="1" max="1" width="15.5546875" bestFit="1" customWidth="1"/>
    <col min="2" max="2" width="13.5546875" bestFit="1" customWidth="1"/>
  </cols>
  <sheetData>
    <row r="1" spans="1:10" ht="25.2" customHeight="1" x14ac:dyDescent="0.3">
      <c r="B1" s="3" t="str">
        <f>szamol!T9</f>
        <v>x &lt; 2</v>
      </c>
      <c r="C1" s="3" t="str">
        <f>szamol!U9</f>
        <v>x = 2</v>
      </c>
      <c r="D1" s="3" t="str">
        <f>szamol!V9</f>
        <v>2 &lt; x &lt; 2,5</v>
      </c>
      <c r="E1" s="3" t="str">
        <f>szamol!W9</f>
        <v>x = 2,5</v>
      </c>
      <c r="F1" s="3" t="str">
        <f>szamol!X9</f>
        <v>2,5 &lt; x &lt; 3</v>
      </c>
      <c r="G1" s="3" t="str">
        <f>szamol!Y9</f>
        <v>x = 3</v>
      </c>
      <c r="H1" s="3" t="str">
        <f>szamol!Z9</f>
        <v>x &gt; 3</v>
      </c>
      <c r="I1" s="3" t="str">
        <f>szamol!AA9</f>
        <v/>
      </c>
      <c r="J1" s="3" t="str">
        <f>szamol!AB9</f>
        <v/>
      </c>
    </row>
    <row r="2" spans="1:10" ht="21" customHeight="1" x14ac:dyDescent="0.3">
      <c r="A2" s="3" t="s">
        <v>15</v>
      </c>
      <c r="B2" s="3" t="str">
        <f>IF(szamol!T10&lt;&gt;"",IF(szamol!T10&gt;0,"pozitív",IF(szamol!T10&lt;0,"negatív",0)),"")</f>
        <v>pozitív</v>
      </c>
      <c r="C2" s="3">
        <f>IF(szamol!U10&lt;&gt;"",IF(szamol!U10&gt;0,"pozitív",IF(szamol!U10&lt;0,"negatív",0)),"")</f>
        <v>0</v>
      </c>
      <c r="D2" s="3" t="str">
        <f>IF(szamol!V10&lt;&gt;"",IF(szamol!V10&gt;0,"pozitív",IF(szamol!V10&lt;0,"negatív",0)),"")</f>
        <v>negatív</v>
      </c>
      <c r="E2" s="3" t="str">
        <f>IF(szamol!W10&lt;&gt;"",IF(szamol!W10&gt;0,"pozitív",IF(szamol!W10&lt;0,"negatív",0)),"")</f>
        <v>negatív</v>
      </c>
      <c r="F2" s="3" t="str">
        <f>IF(szamol!X10&lt;&gt;"",IF(szamol!X10&gt;0,"pozitív",IF(szamol!X10&lt;0,"negatív",0)),"")</f>
        <v>negatív</v>
      </c>
      <c r="G2" s="3">
        <f>IF(szamol!Y10&lt;&gt;"",IF(szamol!Y10&gt;0,"pozitív",IF(szamol!Y10&lt;0,"negatív",0)),"")</f>
        <v>0</v>
      </c>
      <c r="H2" s="3" t="str">
        <f>IF(szamol!Z10&lt;&gt;"",IF(szamol!Z10&gt;0,"pozitív",IF(szamol!Z10&lt;0,"negatív",0)),"")</f>
        <v>pozitív</v>
      </c>
      <c r="I2" s="3" t="str">
        <f>IF(szamol!AA10&lt;&gt;"",IF(szamol!AA10&gt;0,"pozitív",IF(szamol!AA10&lt;0,"negatív",0)),"")</f>
        <v/>
      </c>
      <c r="J2" s="3" t="str">
        <f>IF(szamol!AB10&lt;&gt;"",IF(szamol!AB10&gt;0,"pozitív",IF(szamol!AB10&lt;0,"negatív",0)),"")</f>
        <v/>
      </c>
    </row>
    <row r="3" spans="1:10" ht="21" customHeight="1" x14ac:dyDescent="0.3">
      <c r="A3" s="3" t="s">
        <v>16</v>
      </c>
      <c r="B3" s="3" t="str">
        <f>IF(szamol!T11&lt;&gt;"",IF(szamol!T11&gt;0,"pozitív",IF(szamol!T11&lt;0,"negatív",0)),"")</f>
        <v>negatív</v>
      </c>
      <c r="C3" s="3" t="str">
        <f>IF(szamol!U11&lt;&gt;"",IF(szamol!U11&gt;0,"pozitív",IF(szamol!U11&lt;0,"negatív",0)),"")</f>
        <v>negatív</v>
      </c>
      <c r="D3" s="3" t="str">
        <f>IF(szamol!V11&lt;&gt;"",IF(szamol!V11&gt;0,"pozitív",IF(szamol!V11&lt;0,"negatív",0)),"")</f>
        <v>negatív</v>
      </c>
      <c r="E3" s="3">
        <f>IF(szamol!W11&lt;&gt;"",IF(szamol!W11&gt;0,"pozitív",IF(szamol!W11&lt;0,"negatív",0)),"")</f>
        <v>0</v>
      </c>
      <c r="F3" s="3" t="str">
        <f>IF(szamol!X11&lt;&gt;"",IF(szamol!X11&gt;0,"pozitív",IF(szamol!X11&lt;0,"negatív",0)),"")</f>
        <v>pozitív</v>
      </c>
      <c r="G3" s="3" t="str">
        <f>IF(szamol!Y11&lt;&gt;"",IF(szamol!Y11&gt;0,"pozitív",IF(szamol!Y11&lt;0,"negatív",0)),"")</f>
        <v>pozitív</v>
      </c>
      <c r="H3" s="3" t="str">
        <f>IF(szamol!Z11&lt;&gt;"",IF(szamol!Z11&gt;0,"pozitív",IF(szamol!Z11&lt;0,"negatív",0)),"")</f>
        <v>pozitív</v>
      </c>
      <c r="I3" s="3" t="str">
        <f>IF(szamol!AA11&lt;&gt;"",IF(szamol!AA11&gt;0,"pozitív",IF(szamol!AA11&lt;0,"negatív",0)),"")</f>
        <v/>
      </c>
      <c r="J3" s="3" t="str">
        <f>IF(szamol!AB11&lt;&gt;"",IF(szamol!AB11&gt;0,"pozitív",IF(szamol!AB11&lt;0,"negatív",0)),"")</f>
        <v/>
      </c>
    </row>
    <row r="4" spans="1:10" ht="21" customHeight="1" x14ac:dyDescent="0.3">
      <c r="A4" s="3" t="s">
        <v>17</v>
      </c>
      <c r="B4" s="3" t="str">
        <f ca="1">IF(szamol!T12&lt;&gt;"",IF(szamol!T11=0,CONCATENATE(szamol!T12," ∉ É.T."),IF(szamol!T12&gt;0,"pozitív",IF(szamol!T12&lt;0,"negatív",0))),"")</f>
        <v>negatív</v>
      </c>
      <c r="C4" s="3">
        <f ca="1">IF(szamol!U12&lt;&gt;"",IF(szamol!U11=0,CONCATENATE(szamol!U12," ∉ É.T."),IF(szamol!U12&gt;0,"pozitív",IF(szamol!U12&lt;0,"negatív",0))),"")</f>
        <v>0</v>
      </c>
      <c r="D4" s="3" t="str">
        <f ca="1">IF(szamol!V12&lt;&gt;"",IF(szamol!V11=0,CONCATENATE(szamol!V12," ∉ É.T."),IF(szamol!V12&gt;0,"pozitív",IF(szamol!V12&lt;0,"negatív",0))),"")</f>
        <v>pozitív</v>
      </c>
      <c r="E4" s="3" t="str">
        <f ca="1">IF(szamol!W12&lt;&gt;"",IF(szamol!W11=0,CONCATENATE(szamol!W12," ∉ É.T."),IF(szamol!W12&gt;0,"pozitív",IF(szamol!W12&lt;0,"negatív",0))),"")</f>
        <v>2,5 ∉ É.T.</v>
      </c>
      <c r="F4" s="3" t="str">
        <f ca="1">IF(szamol!X12&lt;&gt;"",IF(szamol!X11=0,CONCATENATE(szamol!X12," ∉ É.T."),IF(szamol!X12&gt;0,"pozitív",IF(szamol!X12&lt;0,"negatív",0))),"")</f>
        <v>negatív</v>
      </c>
      <c r="G4" s="3">
        <f ca="1">IF(szamol!Y12&lt;&gt;"",IF(szamol!Y11=0,CONCATENATE(szamol!Y12," ∉ É.T."),IF(szamol!Y12&gt;0,"pozitív",IF(szamol!Y12&lt;0,"negatív",0))),"")</f>
        <v>0</v>
      </c>
      <c r="H4" s="3" t="str">
        <f ca="1">IF(szamol!Z12&lt;&gt;"",IF(szamol!Z11=0,CONCATENATE(szamol!Z12," ∉ É.T."),IF(szamol!Z12&gt;0,"pozitív",IF(szamol!Z12&lt;0,"negatív",0))),"")</f>
        <v>pozitív</v>
      </c>
      <c r="I4" s="3" t="str">
        <f ca="1">IF(szamol!AA12&lt;&gt;"",IF(szamol!AA11=0,CONCATENATE(szamol!AA12," ∉ É.T."),IF(szamol!AA12&gt;0,"pozitív",IF(szamol!AA12&lt;0,"negatív",0))),"")</f>
        <v/>
      </c>
      <c r="J4" s="3" t="str">
        <f ca="1">IF(szamol!AB12&lt;&gt;"",IF(szamol!AB11=0,CONCATENATE(szamol!AB12," ∉ É.T."),IF(szamol!AB12&gt;0,"pozitív",IF(szamol!AB12&lt;0,"negatív",0))),"")</f>
        <v/>
      </c>
    </row>
    <row r="8" spans="1:10" x14ac:dyDescent="0.3">
      <c r="E8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2"/>
  <sheetViews>
    <sheetView workbookViewId="0"/>
  </sheetViews>
  <sheetFormatPr defaultRowHeight="14.4" x14ac:dyDescent="0.3"/>
  <cols>
    <col min="4" max="4" width="12.109375" bestFit="1" customWidth="1"/>
  </cols>
  <sheetData>
    <row r="1" spans="1:4" ht="15" thickBot="1" x14ac:dyDescent="0.35">
      <c r="A1" s="7" t="s">
        <v>14</v>
      </c>
      <c r="B1" s="7" t="s">
        <v>18</v>
      </c>
      <c r="C1" s="7" t="s">
        <v>19</v>
      </c>
      <c r="D1" s="7" t="s">
        <v>20</v>
      </c>
    </row>
    <row r="2" spans="1:4" ht="15" thickBot="1" x14ac:dyDescent="0.35">
      <c r="A2" s="12">
        <f>IF(szamol!$O$18="","",szamol!$O$18-1+(ROW()-2)*(szamol!$O$19-szamol!$O$18+2)/100)</f>
        <v>1</v>
      </c>
      <c r="B2" s="8">
        <f>IF(A2="","",szamol!$A$3*A2*A2+szamol!$B$3*A2+szamol!$C$3)</f>
        <v>2</v>
      </c>
      <c r="C2" s="8">
        <f>IF(A2="","",szamol!$D$3*A2*A2+szamol!$E$3*A2+szamol!$F$3)</f>
        <v>-3</v>
      </c>
      <c r="D2" s="11">
        <f>IF(A2="","",IF(C2=0,NA(),B2/C2))</f>
        <v>-0.66666666666666663</v>
      </c>
    </row>
    <row r="3" spans="1:4" ht="15" thickBot="1" x14ac:dyDescent="0.35">
      <c r="A3" s="8">
        <f>IF(szamol!$O$18="","",szamol!$O$18-1+(ROW()-2)*(szamol!$O$19-szamol!$O$18+2)/100)</f>
        <v>1.03</v>
      </c>
      <c r="B3" s="8">
        <f>IF(A3="","",szamol!$A$3*A3*A3+szamol!$B$3*A3+szamol!$C$3)</f>
        <v>1.9108999999999998</v>
      </c>
      <c r="C3" s="8">
        <f>IF(A3="","",szamol!$D$3*A3*A3+szamol!$E$3*A3+szamol!$F$3)</f>
        <v>-2.94</v>
      </c>
      <c r="D3" s="11">
        <f t="shared" ref="D3:D66" si="0">IF(A3="","",IF(C3=0,NA(),B3/C3))</f>
        <v>-0.64996598639455783</v>
      </c>
    </row>
    <row r="4" spans="1:4" ht="15" thickBot="1" x14ac:dyDescent="0.35">
      <c r="A4" s="8">
        <f>IF(szamol!$O$18="","",szamol!$O$18-1+(ROW()-2)*(szamol!$O$19-szamol!$O$18+2)/100)</f>
        <v>1.06</v>
      </c>
      <c r="B4" s="8">
        <f>IF(A4="","",szamol!$A$3*A4*A4+szamol!$B$3*A4+szamol!$C$3)</f>
        <v>1.823599999999999</v>
      </c>
      <c r="C4" s="8">
        <f>IF(A4="","",szamol!$D$3*A4*A4+szamol!$E$3*A4+szamol!$F$3)</f>
        <v>-2.88</v>
      </c>
      <c r="D4" s="11">
        <f t="shared" si="0"/>
        <v>-0.63319444444444417</v>
      </c>
    </row>
    <row r="5" spans="1:4" ht="15" thickBot="1" x14ac:dyDescent="0.35">
      <c r="A5" s="8">
        <f>IF(szamol!$O$18="","",szamol!$O$18-1+(ROW()-2)*(szamol!$O$19-szamol!$O$18+2)/100)</f>
        <v>1.0900000000000001</v>
      </c>
      <c r="B5" s="8">
        <f>IF(A5="","",szamol!$A$3*A5*A5+szamol!$B$3*A5+szamol!$C$3)</f>
        <v>1.7381000000000002</v>
      </c>
      <c r="C5" s="8">
        <f>IF(A5="","",szamol!$D$3*A5*A5+szamol!$E$3*A5+szamol!$F$3)</f>
        <v>-2.82</v>
      </c>
      <c r="D5" s="11">
        <f t="shared" si="0"/>
        <v>-0.61634751773049656</v>
      </c>
    </row>
    <row r="6" spans="1:4" ht="15" thickBot="1" x14ac:dyDescent="0.35">
      <c r="A6" s="8">
        <f>IF(szamol!$O$18="","",szamol!$O$18-1+(ROW()-2)*(szamol!$O$19-szamol!$O$18+2)/100)</f>
        <v>1.1200000000000001</v>
      </c>
      <c r="B6" s="8">
        <f>IF(A6="","",szamol!$A$3*A6*A6+szamol!$B$3*A6+szamol!$C$3)</f>
        <v>1.6543999999999999</v>
      </c>
      <c r="C6" s="8">
        <f>IF(A6="","",szamol!$D$3*A6*A6+szamol!$E$3*A6+szamol!$F$3)</f>
        <v>-2.76</v>
      </c>
      <c r="D6" s="11">
        <f t="shared" si="0"/>
        <v>-0.59942028985507245</v>
      </c>
    </row>
    <row r="7" spans="1:4" ht="15" thickBot="1" x14ac:dyDescent="0.35">
      <c r="A7" s="8">
        <f>IF(szamol!$O$18="","",szamol!$O$18-1+(ROW()-2)*(szamol!$O$19-szamol!$O$18+2)/100)</f>
        <v>1.1499999999999999</v>
      </c>
      <c r="B7" s="8">
        <f>IF(A7="","",szamol!$A$3*A7*A7+szamol!$B$3*A7+szamol!$C$3)</f>
        <v>1.5724999999999998</v>
      </c>
      <c r="C7" s="8">
        <f>IF(A7="","",szamol!$D$3*A7*A7+szamol!$E$3*A7+szamol!$F$3)</f>
        <v>-2.7</v>
      </c>
      <c r="D7" s="11">
        <f t="shared" si="0"/>
        <v>-0.58240740740740726</v>
      </c>
    </row>
    <row r="8" spans="1:4" ht="15" thickBot="1" x14ac:dyDescent="0.35">
      <c r="A8" s="8">
        <f>IF(szamol!$O$18="","",szamol!$O$18-1+(ROW()-2)*(szamol!$O$19-szamol!$O$18+2)/100)</f>
        <v>1.18</v>
      </c>
      <c r="B8" s="8">
        <f>IF(A8="","",szamol!$A$3*A8*A8+szamol!$B$3*A8+szamol!$C$3)</f>
        <v>1.4923999999999999</v>
      </c>
      <c r="C8" s="8">
        <f>IF(A8="","",szamol!$D$3*A8*A8+szamol!$E$3*A8+szamol!$F$3)</f>
        <v>-2.64</v>
      </c>
      <c r="D8" s="11">
        <f t="shared" si="0"/>
        <v>-0.56530303030303031</v>
      </c>
    </row>
    <row r="9" spans="1:4" ht="15" thickBot="1" x14ac:dyDescent="0.35">
      <c r="A9" s="8">
        <f>IF(szamol!$O$18="","",szamol!$O$18-1+(ROW()-2)*(szamol!$O$19-szamol!$O$18+2)/100)</f>
        <v>1.21</v>
      </c>
      <c r="B9" s="8">
        <f>IF(A9="","",szamol!$A$3*A9*A9+szamol!$B$3*A9+szamol!$C$3)</f>
        <v>1.4141000000000004</v>
      </c>
      <c r="C9" s="8">
        <f>IF(A9="","",szamol!$D$3*A9*A9+szamol!$E$3*A9+szamol!$F$3)</f>
        <v>-2.58</v>
      </c>
      <c r="D9" s="11">
        <f t="shared" si="0"/>
        <v>-0.54810077519379852</v>
      </c>
    </row>
    <row r="10" spans="1:4" ht="15" thickBot="1" x14ac:dyDescent="0.35">
      <c r="A10" s="8">
        <f>IF(szamol!$O$18="","",szamol!$O$18-1+(ROW()-2)*(szamol!$O$19-szamol!$O$18+2)/100)</f>
        <v>1.24</v>
      </c>
      <c r="B10" s="8">
        <f>IF(A10="","",szamol!$A$3*A10*A10+szamol!$B$3*A10+szamol!$C$3)</f>
        <v>1.3376000000000001</v>
      </c>
      <c r="C10" s="8">
        <f>IF(A10="","",szamol!$D$3*A10*A10+szamol!$E$3*A10+szamol!$F$3)</f>
        <v>-2.52</v>
      </c>
      <c r="D10" s="11">
        <f t="shared" si="0"/>
        <v>-0.53079365079365082</v>
      </c>
    </row>
    <row r="11" spans="1:4" ht="15" thickBot="1" x14ac:dyDescent="0.35">
      <c r="A11" s="8">
        <f>IF(szamol!$O$18="","",szamol!$O$18-1+(ROW()-2)*(szamol!$O$19-szamol!$O$18+2)/100)</f>
        <v>1.27</v>
      </c>
      <c r="B11" s="8">
        <f>IF(A11="","",szamol!$A$3*A11*A11+szamol!$B$3*A11+szamol!$C$3)</f>
        <v>1.2629000000000001</v>
      </c>
      <c r="C11" s="8">
        <f>IF(A11="","",szamol!$D$3*A11*A11+szamol!$E$3*A11+szamol!$F$3)</f>
        <v>-2.46</v>
      </c>
      <c r="D11" s="11">
        <f t="shared" si="0"/>
        <v>-0.51337398373983745</v>
      </c>
    </row>
    <row r="12" spans="1:4" ht="15" thickBot="1" x14ac:dyDescent="0.35">
      <c r="A12" s="8">
        <f>IF(szamol!$O$18="","",szamol!$O$18-1+(ROW()-2)*(szamol!$O$19-szamol!$O$18+2)/100)</f>
        <v>1.3</v>
      </c>
      <c r="B12" s="8">
        <f>IF(A12="","",szamol!$A$3*A12*A12+szamol!$B$3*A12+szamol!$C$3)</f>
        <v>1.1900000000000004</v>
      </c>
      <c r="C12" s="8">
        <f>IF(A12="","",szamol!$D$3*A12*A12+szamol!$E$3*A12+szamol!$F$3)</f>
        <v>-2.4</v>
      </c>
      <c r="D12" s="11">
        <f t="shared" si="0"/>
        <v>-0.49583333333333351</v>
      </c>
    </row>
    <row r="13" spans="1:4" ht="15" thickBot="1" x14ac:dyDescent="0.35">
      <c r="A13" s="8">
        <f>IF(szamol!$O$18="","",szamol!$O$18-1+(ROW()-2)*(szamol!$O$19-szamol!$O$18+2)/100)</f>
        <v>1.33</v>
      </c>
      <c r="B13" s="8">
        <f>IF(A13="","",szamol!$A$3*A13*A13+szamol!$B$3*A13+szamol!$C$3)</f>
        <v>1.1189</v>
      </c>
      <c r="C13" s="8">
        <f>IF(A13="","",szamol!$D$3*A13*A13+szamol!$E$3*A13+szamol!$F$3)</f>
        <v>-2.34</v>
      </c>
      <c r="D13" s="11">
        <f t="shared" si="0"/>
        <v>-0.47816239316239317</v>
      </c>
    </row>
    <row r="14" spans="1:4" ht="15" thickBot="1" x14ac:dyDescent="0.35">
      <c r="A14" s="8">
        <f>IF(szamol!$O$18="","",szamol!$O$18-1+(ROW()-2)*(szamol!$O$19-szamol!$O$18+2)/100)</f>
        <v>1.3599999999999999</v>
      </c>
      <c r="B14" s="8">
        <f>IF(A14="","",szamol!$A$3*A14*A14+szamol!$B$3*A14+szamol!$C$3)</f>
        <v>1.0496000000000008</v>
      </c>
      <c r="C14" s="8">
        <f>IF(A14="","",szamol!$D$3*A14*A14+szamol!$E$3*A14+szamol!$F$3)</f>
        <v>-2.2800000000000002</v>
      </c>
      <c r="D14" s="11">
        <f t="shared" si="0"/>
        <v>-0.46035087719298273</v>
      </c>
    </row>
    <row r="15" spans="1:4" ht="15" thickBot="1" x14ac:dyDescent="0.35">
      <c r="A15" s="8">
        <f>IF(szamol!$O$18="","",szamol!$O$18-1+(ROW()-2)*(szamol!$O$19-szamol!$O$18+2)/100)</f>
        <v>1.3900000000000001</v>
      </c>
      <c r="B15" s="8">
        <f>IF(A15="","",szamol!$A$3*A15*A15+szamol!$B$3*A15+szamol!$C$3)</f>
        <v>0.98209999999999908</v>
      </c>
      <c r="C15" s="8">
        <f>IF(A15="","",szamol!$D$3*A15*A15+szamol!$E$3*A15+szamol!$F$3)</f>
        <v>-2.2199999999999998</v>
      </c>
      <c r="D15" s="11">
        <f t="shared" si="0"/>
        <v>-0.44238738738738703</v>
      </c>
    </row>
    <row r="16" spans="1:4" ht="15" thickBot="1" x14ac:dyDescent="0.35">
      <c r="A16" s="8">
        <f>IF(szamol!$O$18="","",szamol!$O$18-1+(ROW()-2)*(szamol!$O$19-szamol!$O$18+2)/100)</f>
        <v>1.42</v>
      </c>
      <c r="B16" s="8">
        <f>IF(A16="","",szamol!$A$3*A16*A16+szamol!$B$3*A16+szamol!$C$3)</f>
        <v>0.91640000000000033</v>
      </c>
      <c r="C16" s="8">
        <f>IF(A16="","",szamol!$D$3*A16*A16+szamol!$E$3*A16+szamol!$F$3)</f>
        <v>-2.16</v>
      </c>
      <c r="D16" s="11">
        <f t="shared" si="0"/>
        <v>-0.42425925925925939</v>
      </c>
    </row>
    <row r="17" spans="1:4" ht="15" thickBot="1" x14ac:dyDescent="0.35">
      <c r="A17" s="8">
        <f>IF(szamol!$O$18="","",szamol!$O$18-1+(ROW()-2)*(szamol!$O$19-szamol!$O$18+2)/100)</f>
        <v>1.45</v>
      </c>
      <c r="B17" s="8">
        <f>IF(A17="","",szamol!$A$3*A17*A17+szamol!$B$3*A17+szamol!$C$3)</f>
        <v>0.85250000000000004</v>
      </c>
      <c r="C17" s="8">
        <f>IF(A17="","",szamol!$D$3*A17*A17+szamol!$E$3*A17+szamol!$F$3)</f>
        <v>-2.1</v>
      </c>
      <c r="D17" s="11">
        <f t="shared" si="0"/>
        <v>-0.40595238095238095</v>
      </c>
    </row>
    <row r="18" spans="1:4" ht="15" thickBot="1" x14ac:dyDescent="0.35">
      <c r="A18" s="8">
        <f>IF(szamol!$O$18="","",szamol!$O$18-1+(ROW()-2)*(szamol!$O$19-szamol!$O$18+2)/100)</f>
        <v>1.48</v>
      </c>
      <c r="B18" s="8">
        <f>IF(A18="","",szamol!$A$3*A18*A18+szamol!$B$3*A18+szamol!$C$3)</f>
        <v>0.79039999999999999</v>
      </c>
      <c r="C18" s="8">
        <f>IF(A18="","",szamol!$D$3*A18*A18+szamol!$E$3*A18+szamol!$F$3)</f>
        <v>-2.04</v>
      </c>
      <c r="D18" s="11">
        <f t="shared" si="0"/>
        <v>-0.38745098039215686</v>
      </c>
    </row>
    <row r="19" spans="1:4" ht="15" thickBot="1" x14ac:dyDescent="0.35">
      <c r="A19" s="8">
        <f>IF(szamol!$O$18="","",szamol!$O$18-1+(ROW()-2)*(szamol!$O$19-szamol!$O$18+2)/100)</f>
        <v>1.51</v>
      </c>
      <c r="B19" s="8">
        <f>IF(A19="","",szamol!$A$3*A19*A19+szamol!$B$3*A19+szamol!$C$3)</f>
        <v>0.73010000000000019</v>
      </c>
      <c r="C19" s="8">
        <f>IF(A19="","",szamol!$D$3*A19*A19+szamol!$E$3*A19+szamol!$F$3)</f>
        <v>-1.98</v>
      </c>
      <c r="D19" s="11">
        <f t="shared" si="0"/>
        <v>-0.36873737373737386</v>
      </c>
    </row>
    <row r="20" spans="1:4" ht="15" thickBot="1" x14ac:dyDescent="0.35">
      <c r="A20" s="8">
        <f>IF(szamol!$O$18="","",szamol!$O$18-1+(ROW()-2)*(szamol!$O$19-szamol!$O$18+2)/100)</f>
        <v>1.54</v>
      </c>
      <c r="B20" s="8">
        <f>IF(A20="","",szamol!$A$3*A20*A20+szamol!$B$3*A20+szamol!$C$3)</f>
        <v>0.67159999999999975</v>
      </c>
      <c r="C20" s="8">
        <f>IF(A20="","",szamol!$D$3*A20*A20+szamol!$E$3*A20+szamol!$F$3)</f>
        <v>-1.92</v>
      </c>
      <c r="D20" s="11">
        <f t="shared" si="0"/>
        <v>-0.34979166666666656</v>
      </c>
    </row>
    <row r="21" spans="1:4" ht="15" thickBot="1" x14ac:dyDescent="0.35">
      <c r="A21" s="8">
        <f>IF(szamol!$O$18="","",szamol!$O$18-1+(ROW()-2)*(szamol!$O$19-szamol!$O$18+2)/100)</f>
        <v>1.5699999999999998</v>
      </c>
      <c r="B21" s="8">
        <f>IF(A21="","",szamol!$A$3*A21*A21+szamol!$B$3*A21+szamol!$C$3)</f>
        <v>0.61490000000000045</v>
      </c>
      <c r="C21" s="8">
        <f>IF(A21="","",szamol!$D$3*A21*A21+szamol!$E$3*A21+szamol!$F$3)</f>
        <v>-1.8600000000000003</v>
      </c>
      <c r="D21" s="11">
        <f t="shared" si="0"/>
        <v>-0.33059139784946256</v>
      </c>
    </row>
    <row r="22" spans="1:4" ht="15" thickBot="1" x14ac:dyDescent="0.35">
      <c r="A22" s="8">
        <f>IF(szamol!$O$18="","",szamol!$O$18-1+(ROW()-2)*(szamol!$O$19-szamol!$O$18+2)/100)</f>
        <v>1.6</v>
      </c>
      <c r="B22" s="8">
        <f>IF(A22="","",szamol!$A$3*A22*A22+szamol!$B$3*A22+szamol!$C$3)</f>
        <v>0.5600000000000005</v>
      </c>
      <c r="C22" s="8">
        <f>IF(A22="","",szamol!$D$3*A22*A22+szamol!$E$3*A22+szamol!$F$3)</f>
        <v>-1.7999999999999998</v>
      </c>
      <c r="D22" s="11">
        <f t="shared" si="0"/>
        <v>-0.31111111111111139</v>
      </c>
    </row>
    <row r="23" spans="1:4" ht="15" thickBot="1" x14ac:dyDescent="0.35">
      <c r="A23" s="8">
        <f>IF(szamol!$O$18="","",szamol!$O$18-1+(ROW()-2)*(szamol!$O$19-szamol!$O$18+2)/100)</f>
        <v>1.63</v>
      </c>
      <c r="B23" s="8">
        <f>IF(A23="","",szamol!$A$3*A23*A23+szamol!$B$3*A23+szamol!$C$3)</f>
        <v>0.50690000000000168</v>
      </c>
      <c r="C23" s="8">
        <f>IF(A23="","",szamol!$D$3*A23*A23+szamol!$E$3*A23+szamol!$F$3)</f>
        <v>-1.7400000000000002</v>
      </c>
      <c r="D23" s="11">
        <f t="shared" si="0"/>
        <v>-0.29132183908046072</v>
      </c>
    </row>
    <row r="24" spans="1:4" ht="15" thickBot="1" x14ac:dyDescent="0.35">
      <c r="A24" s="8">
        <f>IF(szamol!$O$18="","",szamol!$O$18-1+(ROW()-2)*(szamol!$O$19-szamol!$O$18+2)/100)</f>
        <v>1.6600000000000001</v>
      </c>
      <c r="B24" s="8">
        <f>IF(A24="","",szamol!$A$3*A24*A24+szamol!$B$3*A24+szamol!$C$3)</f>
        <v>0.45559999999999956</v>
      </c>
      <c r="C24" s="8">
        <f>IF(A24="","",szamol!$D$3*A24*A24+szamol!$E$3*A24+szamol!$F$3)</f>
        <v>-1.6799999999999997</v>
      </c>
      <c r="D24" s="11">
        <f t="shared" si="0"/>
        <v>-0.27119047619047598</v>
      </c>
    </row>
    <row r="25" spans="1:4" ht="15" thickBot="1" x14ac:dyDescent="0.35">
      <c r="A25" s="8">
        <f>IF(szamol!$O$18="","",szamol!$O$18-1+(ROW()-2)*(szamol!$O$19-szamol!$O$18+2)/100)</f>
        <v>1.69</v>
      </c>
      <c r="B25" s="8">
        <f>IF(A25="","",szamol!$A$3*A25*A25+szamol!$B$3*A25+szamol!$C$3)</f>
        <v>0.40610000000000035</v>
      </c>
      <c r="C25" s="8">
        <f>IF(A25="","",szamol!$D$3*A25*A25+szamol!$E$3*A25+szamol!$F$3)</f>
        <v>-1.62</v>
      </c>
      <c r="D25" s="11">
        <f t="shared" si="0"/>
        <v>-0.25067901234567919</v>
      </c>
    </row>
    <row r="26" spans="1:4" ht="15" thickBot="1" x14ac:dyDescent="0.35">
      <c r="A26" s="8">
        <f>IF(szamol!$O$18="","",szamol!$O$18-1+(ROW()-2)*(szamol!$O$19-szamol!$O$18+2)/100)</f>
        <v>1.72</v>
      </c>
      <c r="B26" s="8">
        <f>IF(A26="","",szamol!$A$3*A26*A26+szamol!$B$3*A26+szamol!$C$3)</f>
        <v>0.35839999999999961</v>
      </c>
      <c r="C26" s="8">
        <f>IF(A26="","",szamol!$D$3*A26*A26+szamol!$E$3*A26+szamol!$F$3)</f>
        <v>-1.56</v>
      </c>
      <c r="D26" s="11">
        <f t="shared" si="0"/>
        <v>-0.22974358974358949</v>
      </c>
    </row>
    <row r="27" spans="1:4" ht="15" thickBot="1" x14ac:dyDescent="0.35">
      <c r="A27" s="8">
        <f>IF(szamol!$O$18="","",szamol!$O$18-1+(ROW()-2)*(szamol!$O$19-szamol!$O$18+2)/100)</f>
        <v>1.75</v>
      </c>
      <c r="B27" s="8">
        <f>IF(A27="","",szamol!$A$3*A27*A27+szamol!$B$3*A27+szamol!$C$3)</f>
        <v>0.3125</v>
      </c>
      <c r="C27" s="8">
        <f>IF(A27="","",szamol!$D$3*A27*A27+szamol!$E$3*A27+szamol!$F$3)</f>
        <v>-1.5</v>
      </c>
      <c r="D27" s="11">
        <f t="shared" si="0"/>
        <v>-0.20833333333333334</v>
      </c>
    </row>
    <row r="28" spans="1:4" ht="15" thickBot="1" x14ac:dyDescent="0.35">
      <c r="A28" s="8">
        <f>IF(szamol!$O$18="","",szamol!$O$18-1+(ROW()-2)*(szamol!$O$19-szamol!$O$18+2)/100)</f>
        <v>1.78</v>
      </c>
      <c r="B28" s="8">
        <f>IF(A28="","",szamol!$A$3*A28*A28+szamol!$B$3*A28+szamol!$C$3)</f>
        <v>0.26839999999999975</v>
      </c>
      <c r="C28" s="8">
        <f>IF(A28="","",szamol!$D$3*A28*A28+szamol!$E$3*A28+szamol!$F$3)</f>
        <v>-1.44</v>
      </c>
      <c r="D28" s="11">
        <f t="shared" si="0"/>
        <v>-0.18638888888888872</v>
      </c>
    </row>
    <row r="29" spans="1:4" ht="15" thickBot="1" x14ac:dyDescent="0.35">
      <c r="A29" s="8">
        <f>IF(szamol!$O$18="","",szamol!$O$18-1+(ROW()-2)*(szamol!$O$19-szamol!$O$18+2)/100)</f>
        <v>1.81</v>
      </c>
      <c r="B29" s="8">
        <f>IF(A29="","",szamol!$A$3*A29*A29+szamol!$B$3*A29+szamol!$C$3)</f>
        <v>0.22609999999999886</v>
      </c>
      <c r="C29" s="8">
        <f>IF(A29="","",szamol!$D$3*A29*A29+szamol!$E$3*A29+szamol!$F$3)</f>
        <v>-1.38</v>
      </c>
      <c r="D29" s="11">
        <f t="shared" si="0"/>
        <v>-0.16384057971014412</v>
      </c>
    </row>
    <row r="30" spans="1:4" ht="15" thickBot="1" x14ac:dyDescent="0.35">
      <c r="A30" s="8">
        <f>IF(szamol!$O$18="","",szamol!$O$18-1+(ROW()-2)*(szamol!$O$19-szamol!$O$18+2)/100)</f>
        <v>1.8399999999999999</v>
      </c>
      <c r="B30" s="8">
        <f>IF(A30="","",szamol!$A$3*A30*A30+szamol!$B$3*A30+szamol!$C$3)</f>
        <v>0.18559999999999999</v>
      </c>
      <c r="C30" s="8">
        <f>IF(A30="","",szamol!$D$3*A30*A30+szamol!$E$3*A30+szamol!$F$3)</f>
        <v>-1.3200000000000003</v>
      </c>
      <c r="D30" s="11">
        <f t="shared" si="0"/>
        <v>-0.14060606060606057</v>
      </c>
    </row>
    <row r="31" spans="1:4" ht="15" thickBot="1" x14ac:dyDescent="0.35">
      <c r="A31" s="8">
        <f>IF(szamol!$O$18="","",szamol!$O$18-1+(ROW()-2)*(szamol!$O$19-szamol!$O$18+2)/100)</f>
        <v>1.87</v>
      </c>
      <c r="B31" s="8">
        <f>IF(A31="","",szamol!$A$3*A31*A31+szamol!$B$3*A31+szamol!$C$3)</f>
        <v>0.1468999999999987</v>
      </c>
      <c r="C31" s="8">
        <f>IF(A31="","",szamol!$D$3*A31*A31+szamol!$E$3*A31+szamol!$F$3)</f>
        <v>-1.2599999999999998</v>
      </c>
      <c r="D31" s="11">
        <f t="shared" si="0"/>
        <v>-0.11658730158730057</v>
      </c>
    </row>
    <row r="32" spans="1:4" ht="15" thickBot="1" x14ac:dyDescent="0.35">
      <c r="A32" s="8">
        <f>IF(szamol!$O$18="","",szamol!$O$18-1+(ROW()-2)*(szamol!$O$19-szamol!$O$18+2)/100)</f>
        <v>1.9</v>
      </c>
      <c r="B32" s="8">
        <f>IF(A32="","",szamol!$A$3*A32*A32+szamol!$B$3*A32+szamol!$C$3)</f>
        <v>0.10999999999999943</v>
      </c>
      <c r="C32" s="8">
        <f>IF(A32="","",szamol!$D$3*A32*A32+szamol!$E$3*A32+szamol!$F$3)</f>
        <v>-1.2000000000000002</v>
      </c>
      <c r="D32" s="11">
        <f t="shared" si="0"/>
        <v>-9.1666666666666174E-2</v>
      </c>
    </row>
    <row r="33" spans="1:4" ht="15" thickBot="1" x14ac:dyDescent="0.35">
      <c r="A33" s="8">
        <f>IF(szamol!$O$18="","",szamol!$O$18-1+(ROW()-2)*(szamol!$O$19-szamol!$O$18+2)/100)</f>
        <v>1.9300000000000002</v>
      </c>
      <c r="B33" s="8">
        <f>IF(A33="","",szamol!$A$3*A33*A33+szamol!$B$3*A33+szamol!$C$3)</f>
        <v>7.4900000000000411E-2</v>
      </c>
      <c r="C33" s="8">
        <f>IF(A33="","",szamol!$D$3*A33*A33+szamol!$E$3*A33+szamol!$F$3)</f>
        <v>-1.1399999999999997</v>
      </c>
      <c r="D33" s="11">
        <f t="shared" si="0"/>
        <v>-6.5701754385965289E-2</v>
      </c>
    </row>
    <row r="34" spans="1:4" ht="15" thickBot="1" x14ac:dyDescent="0.35">
      <c r="A34" s="8">
        <f>IF(szamol!$O$18="","",szamol!$O$18-1+(ROW()-2)*(szamol!$O$19-szamol!$O$18+2)/100)</f>
        <v>1.96</v>
      </c>
      <c r="B34" s="8">
        <f>IF(A34="","",szamol!$A$3*A34*A34+szamol!$B$3*A34+szamol!$C$3)</f>
        <v>4.1599999999998971E-2</v>
      </c>
      <c r="C34" s="8">
        <f>IF(A34="","",szamol!$D$3*A34*A34+szamol!$E$3*A34+szamol!$F$3)</f>
        <v>-1.08</v>
      </c>
      <c r="D34" s="11">
        <f t="shared" si="0"/>
        <v>-3.8518518518517564E-2</v>
      </c>
    </row>
    <row r="35" spans="1:4" ht="15" thickBot="1" x14ac:dyDescent="0.35">
      <c r="A35" s="8">
        <f>IF(szamol!$O$18="","",szamol!$O$18-1+(ROW()-2)*(szamol!$O$19-szamol!$O$18+2)/100)</f>
        <v>1.99</v>
      </c>
      <c r="B35" s="8">
        <f>IF(A35="","",szamol!$A$3*A35*A35+szamol!$B$3*A35+szamol!$C$3)</f>
        <v>1.010000000000133E-2</v>
      </c>
      <c r="C35" s="8">
        <f>IF(A35="","",szamol!$D$3*A35*A35+szamol!$E$3*A35+szamol!$F$3)</f>
        <v>-1.02</v>
      </c>
      <c r="D35" s="11">
        <f t="shared" si="0"/>
        <v>-9.9019607843150292E-3</v>
      </c>
    </row>
    <row r="36" spans="1:4" ht="15" thickBot="1" x14ac:dyDescent="0.35">
      <c r="A36" s="8">
        <f>IF(szamol!$O$18="","",szamol!$O$18-1+(ROW()-2)*(szamol!$O$19-szamol!$O$18+2)/100)</f>
        <v>2.02</v>
      </c>
      <c r="B36" s="8">
        <f>IF(A36="","",szamol!$A$3*A36*A36+szamol!$B$3*A36+szamol!$C$3)</f>
        <v>-1.9599999999999618E-2</v>
      </c>
      <c r="C36" s="8">
        <f>IF(A36="","",szamol!$D$3*A36*A36+szamol!$E$3*A36+szamol!$F$3)</f>
        <v>-0.96</v>
      </c>
      <c r="D36" s="11">
        <f t="shared" si="0"/>
        <v>2.0416666666666271E-2</v>
      </c>
    </row>
    <row r="37" spans="1:4" ht="15" thickBot="1" x14ac:dyDescent="0.35">
      <c r="A37" s="8">
        <f>IF(szamol!$O$18="","",szamol!$O$18-1+(ROW()-2)*(szamol!$O$19-szamol!$O$18+2)/100)</f>
        <v>2.0499999999999998</v>
      </c>
      <c r="B37" s="8">
        <f>IF(A37="","",szamol!$A$3*A37*A37+szamol!$B$3*A37+szamol!$C$3)</f>
        <v>-4.750000000000032E-2</v>
      </c>
      <c r="C37" s="8">
        <f>IF(A37="","",szamol!$D$3*A37*A37+szamol!$E$3*A37+szamol!$F$3)</f>
        <v>-0.90000000000000036</v>
      </c>
      <c r="D37" s="11">
        <f t="shared" si="0"/>
        <v>5.2777777777778111E-2</v>
      </c>
    </row>
    <row r="38" spans="1:4" ht="15" thickBot="1" x14ac:dyDescent="0.35">
      <c r="A38" s="8">
        <f>IF(szamol!$O$18="","",szamol!$O$18-1+(ROW()-2)*(szamol!$O$19-szamol!$O$18+2)/100)</f>
        <v>2.08</v>
      </c>
      <c r="B38" s="8">
        <f>IF(A38="","",szamol!$A$3*A38*A38+szamol!$B$3*A38+szamol!$C$3)</f>
        <v>-7.3599999999999888E-2</v>
      </c>
      <c r="C38" s="8">
        <f>IF(A38="","",szamol!$D$3*A38*A38+szamol!$E$3*A38+szamol!$F$3)</f>
        <v>-0.83999999999999986</v>
      </c>
      <c r="D38" s="11">
        <f t="shared" si="0"/>
        <v>8.7619047619047499E-2</v>
      </c>
    </row>
    <row r="39" spans="1:4" ht="15" thickBot="1" x14ac:dyDescent="0.35">
      <c r="A39" s="8">
        <f>IF(szamol!$O$18="","",szamol!$O$18-1+(ROW()-2)*(szamol!$O$19-szamol!$O$18+2)/100)</f>
        <v>2.1100000000000003</v>
      </c>
      <c r="B39" s="8">
        <f>IF(A39="","",szamol!$A$3*A39*A39+szamol!$B$3*A39+szamol!$C$3)</f>
        <v>-9.789999999999921E-2</v>
      </c>
      <c r="C39" s="8">
        <f>IF(A39="","",szamol!$D$3*A39*A39+szamol!$E$3*A39+szamol!$F$3)</f>
        <v>-0.77999999999999936</v>
      </c>
      <c r="D39" s="11">
        <f t="shared" si="0"/>
        <v>0.12551282051281959</v>
      </c>
    </row>
    <row r="40" spans="1:4" ht="15" thickBot="1" x14ac:dyDescent="0.35">
      <c r="A40" s="8">
        <f>IF(szamol!$O$18="","",szamol!$O$18-1+(ROW()-2)*(szamol!$O$19-szamol!$O$18+2)/100)</f>
        <v>2.1399999999999997</v>
      </c>
      <c r="B40" s="8">
        <f>IF(A40="","",szamol!$A$3*A40*A40+szamol!$B$3*A40+szamol!$C$3)</f>
        <v>-0.12040000000000095</v>
      </c>
      <c r="C40" s="8">
        <f>IF(A40="","",szamol!$D$3*A40*A40+szamol!$E$3*A40+szamol!$F$3)</f>
        <v>-0.72000000000000064</v>
      </c>
      <c r="D40" s="11">
        <f t="shared" si="0"/>
        <v>0.16722222222222338</v>
      </c>
    </row>
    <row r="41" spans="1:4" ht="15" thickBot="1" x14ac:dyDescent="0.35">
      <c r="A41" s="8">
        <f>IF(szamol!$O$18="","",szamol!$O$18-1+(ROW()-2)*(szamol!$O$19-szamol!$O$18+2)/100)</f>
        <v>2.17</v>
      </c>
      <c r="B41" s="8">
        <f>IF(A41="","",szamol!$A$3*A41*A41+szamol!$B$3*A41+szamol!$C$3)</f>
        <v>-0.14109999999999978</v>
      </c>
      <c r="C41" s="8">
        <f>IF(A41="","",szamol!$D$3*A41*A41+szamol!$E$3*A41+szamol!$F$3)</f>
        <v>-0.66000000000000014</v>
      </c>
      <c r="D41" s="11">
        <f t="shared" si="0"/>
        <v>0.21378787878787842</v>
      </c>
    </row>
    <row r="42" spans="1:4" ht="15" thickBot="1" x14ac:dyDescent="0.35">
      <c r="A42" s="8">
        <f>IF(szamol!$O$18="","",szamol!$O$18-1+(ROW()-2)*(szamol!$O$19-szamol!$O$18+2)/100)</f>
        <v>2.2000000000000002</v>
      </c>
      <c r="B42" s="8">
        <f>IF(A42="","",szamol!$A$3*A42*A42+szamol!$B$3*A42+szamol!$C$3)</f>
        <v>-0.15999999999999925</v>
      </c>
      <c r="C42" s="8">
        <f>IF(A42="","",szamol!$D$3*A42*A42+szamol!$E$3*A42+szamol!$F$3)</f>
        <v>-0.59999999999999964</v>
      </c>
      <c r="D42" s="11">
        <f t="shared" si="0"/>
        <v>0.26666666666666561</v>
      </c>
    </row>
    <row r="43" spans="1:4" ht="15" thickBot="1" x14ac:dyDescent="0.35">
      <c r="A43" s="8">
        <f>IF(szamol!$O$18="","",szamol!$O$18-1+(ROW()-2)*(szamol!$O$19-szamol!$O$18+2)/100)</f>
        <v>2.23</v>
      </c>
      <c r="B43" s="8">
        <f>IF(A43="","",szamol!$A$3*A43*A43+szamol!$B$3*A43+szamol!$C$3)</f>
        <v>-0.17710000000000026</v>
      </c>
      <c r="C43" s="8">
        <f>IF(A43="","",szamol!$D$3*A43*A43+szamol!$E$3*A43+szamol!$F$3)</f>
        <v>-0.54</v>
      </c>
      <c r="D43" s="11">
        <f t="shared" si="0"/>
        <v>0.3279629629629634</v>
      </c>
    </row>
    <row r="44" spans="1:4" ht="15" thickBot="1" x14ac:dyDescent="0.35">
      <c r="A44" s="8">
        <f>IF(szamol!$O$18="","",szamol!$O$18-1+(ROW()-2)*(szamol!$O$19-szamol!$O$18+2)/100)</f>
        <v>2.2599999999999998</v>
      </c>
      <c r="B44" s="8">
        <f>IF(A44="","",szamol!$A$3*A44*A44+szamol!$B$3*A44+szamol!$C$3)</f>
        <v>-0.19240000000000013</v>
      </c>
      <c r="C44" s="8">
        <f>IF(A44="","",szamol!$D$3*A44*A44+szamol!$E$3*A44+szamol!$F$3)</f>
        <v>-0.48000000000000043</v>
      </c>
      <c r="D44" s="11">
        <f t="shared" si="0"/>
        <v>0.40083333333333326</v>
      </c>
    </row>
    <row r="45" spans="1:4" ht="15" thickBot="1" x14ac:dyDescent="0.35">
      <c r="A45" s="8">
        <f>IF(szamol!$O$18="","",szamol!$O$18-1+(ROW()-2)*(szamol!$O$19-szamol!$O$18+2)/100)</f>
        <v>2.29</v>
      </c>
      <c r="B45" s="8">
        <f>IF(A45="","",szamol!$A$3*A45*A45+szamol!$B$3*A45+szamol!$C$3)</f>
        <v>-0.20589999999999886</v>
      </c>
      <c r="C45" s="8">
        <f>IF(A45="","",szamol!$D$3*A45*A45+szamol!$E$3*A45+szamol!$F$3)</f>
        <v>-0.41999999999999993</v>
      </c>
      <c r="D45" s="11">
        <f t="shared" si="0"/>
        <v>0.49023809523809259</v>
      </c>
    </row>
    <row r="46" spans="1:4" ht="15" thickBot="1" x14ac:dyDescent="0.35">
      <c r="A46" s="8">
        <f>IF(szamol!$O$18="","",szamol!$O$18-1+(ROW()-2)*(szamol!$O$19-szamol!$O$18+2)/100)</f>
        <v>2.3200000000000003</v>
      </c>
      <c r="B46" s="8">
        <f>IF(A46="","",szamol!$A$3*A46*A46+szamol!$B$3*A46+szamol!$C$3)</f>
        <v>-0.21760000000000002</v>
      </c>
      <c r="C46" s="8">
        <f>IF(A46="","",szamol!$D$3*A46*A46+szamol!$E$3*A46+szamol!$F$3)</f>
        <v>-0.35999999999999943</v>
      </c>
      <c r="D46" s="11">
        <f t="shared" si="0"/>
        <v>0.60444444444444545</v>
      </c>
    </row>
    <row r="47" spans="1:4" ht="15" thickBot="1" x14ac:dyDescent="0.35">
      <c r="A47" s="8">
        <f>IF(szamol!$O$18="","",szamol!$O$18-1+(ROW()-2)*(szamol!$O$19-szamol!$O$18+2)/100)</f>
        <v>2.35</v>
      </c>
      <c r="B47" s="8">
        <f>IF(A47="","",szamol!$A$3*A47*A47+szamol!$B$3*A47+szamol!$C$3)</f>
        <v>-0.22749999999999915</v>
      </c>
      <c r="C47" s="8">
        <f>IF(A47="","",szamol!$D$3*A47*A47+szamol!$E$3*A47+szamol!$F$3)</f>
        <v>-0.29999999999999982</v>
      </c>
      <c r="D47" s="11">
        <f t="shared" si="0"/>
        <v>0.75833333333333097</v>
      </c>
    </row>
    <row r="48" spans="1:4" ht="15" thickBot="1" x14ac:dyDescent="0.35">
      <c r="A48" s="8">
        <f>IF(szamol!$O$18="","",szamol!$O$18-1+(ROW()-2)*(szamol!$O$19-szamol!$O$18+2)/100)</f>
        <v>2.38</v>
      </c>
      <c r="B48" s="8">
        <f>IF(A48="","",szamol!$A$3*A48*A48+szamol!$B$3*A48+szamol!$C$3)</f>
        <v>-0.23559999999999892</v>
      </c>
      <c r="C48" s="8">
        <f>IF(A48="","",szamol!$D$3*A48*A48+szamol!$E$3*A48+szamol!$F$3)</f>
        <v>-0.24000000000000021</v>
      </c>
      <c r="D48" s="11">
        <f t="shared" si="0"/>
        <v>0.98166666666666125</v>
      </c>
    </row>
    <row r="49" spans="1:4" ht="15" thickBot="1" x14ac:dyDescent="0.35">
      <c r="A49" s="8">
        <f>IF(szamol!$O$18="","",szamol!$O$18-1+(ROW()-2)*(szamol!$O$19-szamol!$O$18+2)/100)</f>
        <v>2.41</v>
      </c>
      <c r="B49" s="8">
        <f>IF(A49="","",szamol!$A$3*A49*A49+szamol!$B$3*A49+szamol!$C$3)</f>
        <v>-0.24190000000000023</v>
      </c>
      <c r="C49" s="8">
        <f>IF(A49="","",szamol!$D$3*A49*A49+szamol!$E$3*A49+szamol!$F$3)</f>
        <v>-0.17999999999999972</v>
      </c>
      <c r="D49" s="11">
        <f t="shared" si="0"/>
        <v>1.3438888888888922</v>
      </c>
    </row>
    <row r="50" spans="1:4" ht="15" thickBot="1" x14ac:dyDescent="0.35">
      <c r="A50" s="8">
        <f>IF(szamol!$O$18="","",szamol!$O$18-1+(ROW()-2)*(szamol!$O$19-szamol!$O$18+2)/100)</f>
        <v>2.44</v>
      </c>
      <c r="B50" s="8">
        <f>IF(A50="","",szamol!$A$3*A50*A50+szamol!$B$3*A50+szamol!$C$3)</f>
        <v>-0.24639999999999951</v>
      </c>
      <c r="C50" s="8">
        <f>IF(A50="","",szamol!$D$3*A50*A50+szamol!$E$3*A50+szamol!$F$3)</f>
        <v>-0.12000000000000011</v>
      </c>
      <c r="D50" s="11">
        <f t="shared" si="0"/>
        <v>2.0533333333333275</v>
      </c>
    </row>
    <row r="51" spans="1:4" ht="15" thickBot="1" x14ac:dyDescent="0.35">
      <c r="A51" s="8">
        <f>IF(szamol!$O$18="","",szamol!$O$18-1+(ROW()-2)*(szamol!$O$19-szamol!$O$18+2)/100)</f>
        <v>2.4699999999999998</v>
      </c>
      <c r="B51" s="8">
        <f>IF(A51="","",szamol!$A$3*A51*A51+szamol!$B$3*A51+szamol!$C$3)</f>
        <v>-0.24909999999999943</v>
      </c>
      <c r="C51" s="8">
        <f>IF(A51="","",szamol!$D$3*A51*A51+szamol!$E$3*A51+szamol!$F$3)</f>
        <v>-6.0000000000000497E-2</v>
      </c>
      <c r="D51" s="11">
        <f t="shared" si="0"/>
        <v>4.1516666666666229</v>
      </c>
    </row>
    <row r="52" spans="1:4" ht="15" thickBot="1" x14ac:dyDescent="0.35">
      <c r="A52" s="8">
        <f>IF(szamol!$O$18="","",szamol!$O$18-1+(ROW()-2)*(szamol!$O$19-szamol!$O$18+2)/100)</f>
        <v>2.5</v>
      </c>
      <c r="B52" s="8">
        <f>IF(A52="","",szamol!$A$3*A52*A52+szamol!$B$3*A52+szamol!$C$3)</f>
        <v>-0.25</v>
      </c>
      <c r="C52" s="8">
        <f>IF(A52="","",szamol!$D$3*A52*A52+szamol!$E$3*A52+szamol!$F$3)</f>
        <v>0</v>
      </c>
      <c r="D52" s="11" t="e">
        <f t="shared" si="0"/>
        <v>#N/A</v>
      </c>
    </row>
    <row r="53" spans="1:4" ht="15" thickBot="1" x14ac:dyDescent="0.35">
      <c r="A53" s="8">
        <f>IF(szamol!$O$18="","",szamol!$O$18-1+(ROW()-2)*(szamol!$O$19-szamol!$O$18+2)/100)</f>
        <v>2.5300000000000002</v>
      </c>
      <c r="B53" s="8">
        <f>IF(A53="","",szamol!$A$3*A53*A53+szamol!$B$3*A53+szamol!$C$3)</f>
        <v>-0.24910000000000121</v>
      </c>
      <c r="C53" s="8">
        <f>IF(A53="","",szamol!$D$3*A53*A53+szamol!$E$3*A53+szamol!$F$3)</f>
        <v>6.0000000000000497E-2</v>
      </c>
      <c r="D53" s="11">
        <f t="shared" si="0"/>
        <v>-4.1516666666666522</v>
      </c>
    </row>
    <row r="54" spans="1:4" ht="15" thickBot="1" x14ac:dyDescent="0.35">
      <c r="A54" s="8">
        <f>IF(szamol!$O$18="","",szamol!$O$18-1+(ROW()-2)*(szamol!$O$19-szamol!$O$18+2)/100)</f>
        <v>2.56</v>
      </c>
      <c r="B54" s="8">
        <f>IF(A54="","",szamol!$A$3*A54*A54+szamol!$B$3*A54+szamol!$C$3)</f>
        <v>-0.2464000000000004</v>
      </c>
      <c r="C54" s="8">
        <f>IF(A54="","",szamol!$D$3*A54*A54+szamol!$E$3*A54+szamol!$F$3)</f>
        <v>0.12000000000000011</v>
      </c>
      <c r="D54" s="11">
        <f t="shared" si="0"/>
        <v>-2.053333333333335</v>
      </c>
    </row>
    <row r="55" spans="1:4" ht="15" thickBot="1" x14ac:dyDescent="0.35">
      <c r="A55" s="8">
        <f>IF(szamol!$O$18="","",szamol!$O$18-1+(ROW()-2)*(szamol!$O$19-szamol!$O$18+2)/100)</f>
        <v>2.59</v>
      </c>
      <c r="B55" s="8">
        <f>IF(A55="","",szamol!$A$3*A55*A55+szamol!$B$3*A55+szamol!$C$3)</f>
        <v>-0.24190000000000023</v>
      </c>
      <c r="C55" s="8">
        <f>IF(A55="","",szamol!$D$3*A55*A55+szamol!$E$3*A55+szamol!$F$3)</f>
        <v>0.17999999999999972</v>
      </c>
      <c r="D55" s="11">
        <f t="shared" si="0"/>
        <v>-1.3438888888888922</v>
      </c>
    </row>
    <row r="56" spans="1:4" ht="15" thickBot="1" x14ac:dyDescent="0.35">
      <c r="A56" s="8">
        <f>IF(szamol!$O$18="","",szamol!$O$18-1+(ROW()-2)*(szamol!$O$19-szamol!$O$18+2)/100)</f>
        <v>2.62</v>
      </c>
      <c r="B56" s="8">
        <f>IF(A56="","",szamol!$A$3*A56*A56+szamol!$B$3*A56+szamol!$C$3)</f>
        <v>-0.2356000000000007</v>
      </c>
      <c r="C56" s="8">
        <f>IF(A56="","",szamol!$D$3*A56*A56+szamol!$E$3*A56+szamol!$F$3)</f>
        <v>0.24000000000000021</v>
      </c>
      <c r="D56" s="11">
        <f t="shared" si="0"/>
        <v>-0.98166666666666869</v>
      </c>
    </row>
    <row r="57" spans="1:4" ht="15" thickBot="1" x14ac:dyDescent="0.35">
      <c r="A57" s="8">
        <f>IF(szamol!$O$18="","",szamol!$O$18-1+(ROW()-2)*(szamol!$O$19-szamol!$O$18+2)/100)</f>
        <v>2.65</v>
      </c>
      <c r="B57" s="8">
        <f>IF(A57="","",szamol!$A$3*A57*A57+szamol!$B$3*A57+szamol!$C$3)</f>
        <v>-0.22750000000000004</v>
      </c>
      <c r="C57" s="8">
        <f>IF(A57="","",szamol!$D$3*A57*A57+szamol!$E$3*A57+szamol!$F$3)</f>
        <v>0.29999999999999982</v>
      </c>
      <c r="D57" s="11">
        <f t="shared" si="0"/>
        <v>-0.75833333333333386</v>
      </c>
    </row>
    <row r="58" spans="1:4" ht="15" thickBot="1" x14ac:dyDescent="0.35">
      <c r="A58" s="8">
        <f>IF(szamol!$O$18="","",szamol!$O$18-1+(ROW()-2)*(szamol!$O$19-szamol!$O$18+2)/100)</f>
        <v>2.6799999999999997</v>
      </c>
      <c r="B58" s="8">
        <f>IF(A58="","",szamol!$A$3*A58*A58+szamol!$B$3*A58+szamol!$C$3)</f>
        <v>-0.21760000000000002</v>
      </c>
      <c r="C58" s="8">
        <f>IF(A58="","",szamol!$D$3*A58*A58+szamol!$E$3*A58+szamol!$F$3)</f>
        <v>0.35999999999999943</v>
      </c>
      <c r="D58" s="11">
        <f t="shared" si="0"/>
        <v>-0.60444444444444545</v>
      </c>
    </row>
    <row r="59" spans="1:4" ht="15" thickBot="1" x14ac:dyDescent="0.35">
      <c r="A59" s="8">
        <f>IF(szamol!$O$18="","",szamol!$O$18-1+(ROW()-2)*(szamol!$O$19-szamol!$O$18+2)/100)</f>
        <v>2.71</v>
      </c>
      <c r="B59" s="8">
        <f>IF(A59="","",szamol!$A$3*A59*A59+szamol!$B$3*A59+szamol!$C$3)</f>
        <v>-0.20590000000000064</v>
      </c>
      <c r="C59" s="8">
        <f>IF(A59="","",szamol!$D$3*A59*A59+szamol!$E$3*A59+szamol!$F$3)</f>
        <v>0.41999999999999993</v>
      </c>
      <c r="D59" s="11">
        <f t="shared" si="0"/>
        <v>-0.49023809523809686</v>
      </c>
    </row>
    <row r="60" spans="1:4" ht="15" thickBot="1" x14ac:dyDescent="0.35">
      <c r="A60" s="8">
        <f>IF(szamol!$O$18="","",szamol!$O$18-1+(ROW()-2)*(szamol!$O$19-szamol!$O$18+2)/100)</f>
        <v>2.74</v>
      </c>
      <c r="B60" s="8">
        <f>IF(A60="","",szamol!$A$3*A60*A60+szamol!$B$3*A60+szamol!$C$3)</f>
        <v>-0.19240000000000013</v>
      </c>
      <c r="C60" s="8">
        <f>IF(A60="","",szamol!$D$3*A60*A60+szamol!$E$3*A60+szamol!$F$3)</f>
        <v>0.48000000000000043</v>
      </c>
      <c r="D60" s="11">
        <f t="shared" si="0"/>
        <v>-0.40083333333333326</v>
      </c>
    </row>
    <row r="61" spans="1:4" ht="15" thickBot="1" x14ac:dyDescent="0.35">
      <c r="A61" s="8">
        <f>IF(szamol!$O$18="","",szamol!$O$18-1+(ROW()-2)*(szamol!$O$19-szamol!$O$18+2)/100)</f>
        <v>2.77</v>
      </c>
      <c r="B61" s="8">
        <f>IF(A61="","",szamol!$A$3*A61*A61+szamol!$B$3*A61+szamol!$C$3)</f>
        <v>-0.17709999999999937</v>
      </c>
      <c r="C61" s="8">
        <f>IF(A61="","",szamol!$D$3*A61*A61+szamol!$E$3*A61+szamol!$F$3)</f>
        <v>0.54</v>
      </c>
      <c r="D61" s="11">
        <f t="shared" si="0"/>
        <v>-0.32796296296296179</v>
      </c>
    </row>
    <row r="62" spans="1:4" ht="15" thickBot="1" x14ac:dyDescent="0.35">
      <c r="A62" s="8">
        <f>IF(szamol!$O$18="","",szamol!$O$18-1+(ROW()-2)*(szamol!$O$19-szamol!$O$18+2)/100)</f>
        <v>2.8</v>
      </c>
      <c r="B62" s="8">
        <f>IF(A62="","",szamol!$A$3*A62*A62+szamol!$B$3*A62+szamol!$C$3)</f>
        <v>-0.16000000000000103</v>
      </c>
      <c r="C62" s="8">
        <f>IF(A62="","",szamol!$D$3*A62*A62+szamol!$E$3*A62+szamol!$F$3)</f>
        <v>0.59999999999999964</v>
      </c>
      <c r="D62" s="11">
        <f t="shared" si="0"/>
        <v>-0.26666666666666855</v>
      </c>
    </row>
    <row r="63" spans="1:4" ht="15" thickBot="1" x14ac:dyDescent="0.35">
      <c r="A63" s="8">
        <f>IF(szamol!$O$18="","",szamol!$O$18-1+(ROW()-2)*(szamol!$O$19-szamol!$O$18+2)/100)</f>
        <v>2.83</v>
      </c>
      <c r="B63" s="8">
        <f>IF(A63="","",szamol!$A$3*A63*A63+szamol!$B$3*A63+szamol!$C$3)</f>
        <v>-0.14109999999999978</v>
      </c>
      <c r="C63" s="8">
        <f>IF(A63="","",szamol!$D$3*A63*A63+szamol!$E$3*A63+szamol!$F$3)</f>
        <v>0.66000000000000014</v>
      </c>
      <c r="D63" s="11">
        <f t="shared" si="0"/>
        <v>-0.21378787878787842</v>
      </c>
    </row>
    <row r="64" spans="1:4" ht="15" thickBot="1" x14ac:dyDescent="0.35">
      <c r="A64" s="8">
        <f>IF(szamol!$O$18="","",szamol!$O$18-1+(ROW()-2)*(szamol!$O$19-szamol!$O$18+2)/100)</f>
        <v>2.8600000000000003</v>
      </c>
      <c r="B64" s="8">
        <f>IF(A64="","",szamol!$A$3*A64*A64+szamol!$B$3*A64+szamol!$C$3)</f>
        <v>-0.12039999999999829</v>
      </c>
      <c r="C64" s="8">
        <f>IF(A64="","",szamol!$D$3*A64*A64+szamol!$E$3*A64+szamol!$F$3)</f>
        <v>0.72000000000000064</v>
      </c>
      <c r="D64" s="11">
        <f t="shared" si="0"/>
        <v>-0.16722222222221969</v>
      </c>
    </row>
    <row r="65" spans="1:4" ht="15" thickBot="1" x14ac:dyDescent="0.35">
      <c r="A65" s="8">
        <f>IF(szamol!$O$18="","",szamol!$O$18-1+(ROW()-2)*(szamol!$O$19-szamol!$O$18+2)/100)</f>
        <v>2.8899999999999997</v>
      </c>
      <c r="B65" s="8">
        <f>IF(A65="","",szamol!$A$3*A65*A65+szamol!$B$3*A65+szamol!$C$3)</f>
        <v>-9.7900000000000986E-2</v>
      </c>
      <c r="C65" s="8">
        <f>IF(A65="","",szamol!$D$3*A65*A65+szamol!$E$3*A65+szamol!$F$3)</f>
        <v>0.77999999999999936</v>
      </c>
      <c r="D65" s="11">
        <f t="shared" si="0"/>
        <v>-0.12551282051282189</v>
      </c>
    </row>
    <row r="66" spans="1:4" ht="15" thickBot="1" x14ac:dyDescent="0.35">
      <c r="A66" s="8">
        <f>IF(szamol!$O$18="","",szamol!$O$18-1+(ROW()-2)*(szamol!$O$19-szamol!$O$18+2)/100)</f>
        <v>2.92</v>
      </c>
      <c r="B66" s="8">
        <f>IF(A66="","",szamol!$A$3*A66*A66+szamol!$B$3*A66+szamol!$C$3)</f>
        <v>-7.3600000000000776E-2</v>
      </c>
      <c r="C66" s="8">
        <f>IF(A66="","",szamol!$D$3*A66*A66+szamol!$E$3*A66+szamol!$F$3)</f>
        <v>0.83999999999999986</v>
      </c>
      <c r="D66" s="11">
        <f t="shared" si="0"/>
        <v>-8.7619047619048554E-2</v>
      </c>
    </row>
    <row r="67" spans="1:4" ht="15" thickBot="1" x14ac:dyDescent="0.35">
      <c r="A67" s="8">
        <f>IF(szamol!$O$18="","",szamol!$O$18-1+(ROW()-2)*(szamol!$O$19-szamol!$O$18+2)/100)</f>
        <v>2.95</v>
      </c>
      <c r="B67" s="8">
        <f>IF(A67="","",szamol!$A$3*A67*A67+szamol!$B$3*A67+szamol!$C$3)</f>
        <v>-4.7499999999999432E-2</v>
      </c>
      <c r="C67" s="8">
        <f>IF(A67="","",szamol!$D$3*A67*A67+szamol!$E$3*A67+szamol!$F$3)</f>
        <v>0.90000000000000036</v>
      </c>
      <c r="D67" s="11">
        <f t="shared" ref="D67:D102" si="1">IF(A67="","",IF(C67=0,NA(),B67/C67))</f>
        <v>-5.2777777777777125E-2</v>
      </c>
    </row>
    <row r="68" spans="1:4" ht="15" thickBot="1" x14ac:dyDescent="0.35">
      <c r="A68" s="8">
        <f>IF(szamol!$O$18="","",szamol!$O$18-1+(ROW()-2)*(szamol!$O$19-szamol!$O$18+2)/100)</f>
        <v>2.98</v>
      </c>
      <c r="B68" s="8">
        <f>IF(A68="","",szamol!$A$3*A68*A68+szamol!$B$3*A68+szamol!$C$3)</f>
        <v>-1.9600000000000506E-2</v>
      </c>
      <c r="C68" s="8">
        <f>IF(A68="","",szamol!$D$3*A68*A68+szamol!$E$3*A68+szamol!$F$3)</f>
        <v>0.96</v>
      </c>
      <c r="D68" s="11">
        <f t="shared" si="1"/>
        <v>-2.0416666666667194E-2</v>
      </c>
    </row>
    <row r="69" spans="1:4" ht="15" thickBot="1" x14ac:dyDescent="0.35">
      <c r="A69" s="8">
        <f>IF(szamol!$O$18="","",szamol!$O$18-1+(ROW()-2)*(szamol!$O$19-szamol!$O$18+2)/100)</f>
        <v>3.01</v>
      </c>
      <c r="B69" s="8">
        <f>IF(A69="","",szamol!$A$3*A69*A69+szamol!$B$3*A69+szamol!$C$3)</f>
        <v>1.0099999999999554E-2</v>
      </c>
      <c r="C69" s="8">
        <f>IF(A69="","",szamol!$D$3*A69*A69+szamol!$E$3*A69+szamol!$F$3)</f>
        <v>1.0199999999999996</v>
      </c>
      <c r="D69" s="11">
        <f t="shared" si="1"/>
        <v>9.9019607843132927E-3</v>
      </c>
    </row>
    <row r="70" spans="1:4" ht="15" thickBot="1" x14ac:dyDescent="0.35">
      <c r="A70" s="8">
        <f>IF(szamol!$O$18="","",szamol!$O$18-1+(ROW()-2)*(szamol!$O$19-szamol!$O$18+2)/100)</f>
        <v>3.04</v>
      </c>
      <c r="B70" s="8">
        <f>IF(A70="","",szamol!$A$3*A70*A70+szamol!$B$3*A70+szamol!$C$3)</f>
        <v>4.1600000000000747E-2</v>
      </c>
      <c r="C70" s="8">
        <f>IF(A70="","",szamol!$D$3*A70*A70+szamol!$E$3*A70+szamol!$F$3)</f>
        <v>1.08</v>
      </c>
      <c r="D70" s="11">
        <f t="shared" si="1"/>
        <v>3.8518518518519208E-2</v>
      </c>
    </row>
    <row r="71" spans="1:4" ht="15" thickBot="1" x14ac:dyDescent="0.35">
      <c r="A71" s="8">
        <f>IF(szamol!$O$18="","",szamol!$O$18-1+(ROW()-2)*(szamol!$O$19-szamol!$O$18+2)/100)</f>
        <v>3.07</v>
      </c>
      <c r="B71" s="8">
        <f>IF(A71="","",szamol!$A$3*A71*A71+szamol!$B$3*A71+szamol!$C$3)</f>
        <v>7.4899999999999523E-2</v>
      </c>
      <c r="C71" s="8">
        <f>IF(A71="","",szamol!$D$3*A71*A71+szamol!$E$3*A71+szamol!$F$3)</f>
        <v>1.1399999999999997</v>
      </c>
      <c r="D71" s="11">
        <f t="shared" si="1"/>
        <v>6.5701754385964511E-2</v>
      </c>
    </row>
    <row r="72" spans="1:4" ht="15" thickBot="1" x14ac:dyDescent="0.35">
      <c r="A72" s="8">
        <f>IF(szamol!$O$18="","",szamol!$O$18-1+(ROW()-2)*(szamol!$O$19-szamol!$O$18+2)/100)</f>
        <v>3.1</v>
      </c>
      <c r="B72" s="8">
        <f>IF(A72="","",szamol!$A$3*A72*A72+szamol!$B$3*A72+szamol!$C$3)</f>
        <v>0.11000000000000121</v>
      </c>
      <c r="C72" s="8">
        <f>IF(A72="","",szamol!$D$3*A72*A72+szamol!$E$3*A72+szamol!$F$3)</f>
        <v>1.2000000000000002</v>
      </c>
      <c r="D72" s="11">
        <f t="shared" si="1"/>
        <v>9.1666666666667659E-2</v>
      </c>
    </row>
    <row r="73" spans="1:4" ht="15" thickBot="1" x14ac:dyDescent="0.35">
      <c r="A73" s="8">
        <f>IF(szamol!$O$18="","",szamol!$O$18-1+(ROW()-2)*(szamol!$O$19-szamol!$O$18+2)/100)</f>
        <v>3.13</v>
      </c>
      <c r="B73" s="8">
        <f>IF(A73="","",szamol!$A$3*A73*A73+szamol!$B$3*A73+szamol!$C$3)</f>
        <v>0.14690000000000047</v>
      </c>
      <c r="C73" s="8">
        <f>IF(A73="","",szamol!$D$3*A73*A73+szamol!$E$3*A73+szamol!$F$3)</f>
        <v>1.2599999999999998</v>
      </c>
      <c r="D73" s="11">
        <f t="shared" si="1"/>
        <v>0.11658730158730199</v>
      </c>
    </row>
    <row r="74" spans="1:4" ht="15" thickBot="1" x14ac:dyDescent="0.35">
      <c r="A74" s="8">
        <f>IF(szamol!$O$18="","",szamol!$O$18-1+(ROW()-2)*(szamol!$O$19-szamol!$O$18+2)/100)</f>
        <v>3.16</v>
      </c>
      <c r="B74" s="8">
        <f>IF(A74="","",szamol!$A$3*A74*A74+szamol!$B$3*A74+szamol!$C$3)</f>
        <v>0.18560000000000088</v>
      </c>
      <c r="C74" s="8">
        <f>IF(A74="","",szamol!$D$3*A74*A74+szamol!$E$3*A74+szamol!$F$3)</f>
        <v>1.3200000000000003</v>
      </c>
      <c r="D74" s="11">
        <f t="shared" si="1"/>
        <v>0.14060606060606123</v>
      </c>
    </row>
    <row r="75" spans="1:4" ht="15" thickBot="1" x14ac:dyDescent="0.35">
      <c r="A75" s="8">
        <f>IF(szamol!$O$18="","",szamol!$O$18-1+(ROW()-2)*(szamol!$O$19-szamol!$O$18+2)/100)</f>
        <v>3.19</v>
      </c>
      <c r="B75" s="8">
        <f>IF(A75="","",szamol!$A$3*A75*A75+szamol!$B$3*A75+szamol!$C$3)</f>
        <v>0.22610000000000063</v>
      </c>
      <c r="C75" s="8">
        <f>IF(A75="","",szamol!$D$3*A75*A75+szamol!$E$3*A75+szamol!$F$3)</f>
        <v>1.38</v>
      </c>
      <c r="D75" s="11">
        <f t="shared" si="1"/>
        <v>0.1638405797101454</v>
      </c>
    </row>
    <row r="76" spans="1:4" ht="15" thickBot="1" x14ac:dyDescent="0.35">
      <c r="A76" s="8">
        <f>IF(szamol!$O$18="","",szamol!$O$18-1+(ROW()-2)*(szamol!$O$19-szamol!$O$18+2)/100)</f>
        <v>3.22</v>
      </c>
      <c r="B76" s="8">
        <f>IF(A76="","",szamol!$A$3*A76*A76+szamol!$B$3*A76+szamol!$C$3)</f>
        <v>0.26839999999999975</v>
      </c>
      <c r="C76" s="8">
        <f>IF(A76="","",szamol!$D$3*A76*A76+szamol!$E$3*A76+szamol!$F$3)</f>
        <v>1.4400000000000004</v>
      </c>
      <c r="D76" s="11">
        <f t="shared" si="1"/>
        <v>0.18638888888888866</v>
      </c>
    </row>
    <row r="77" spans="1:4" ht="15" thickBot="1" x14ac:dyDescent="0.35">
      <c r="A77" s="8">
        <f>IF(szamol!$O$18="","",szamol!$O$18-1+(ROW()-2)*(szamol!$O$19-szamol!$O$18+2)/100)</f>
        <v>3.25</v>
      </c>
      <c r="B77" s="8">
        <f>IF(A77="","",szamol!$A$3*A77*A77+szamol!$B$3*A77+szamol!$C$3)</f>
        <v>0.3125</v>
      </c>
      <c r="C77" s="8">
        <f>IF(A77="","",szamol!$D$3*A77*A77+szamol!$E$3*A77+szamol!$F$3)</f>
        <v>1.5</v>
      </c>
      <c r="D77" s="11">
        <f t="shared" si="1"/>
        <v>0.20833333333333334</v>
      </c>
    </row>
    <row r="78" spans="1:4" ht="15" thickBot="1" x14ac:dyDescent="0.35">
      <c r="A78" s="8">
        <f>IF(szamol!$O$18="","",szamol!$O$18-1+(ROW()-2)*(szamol!$O$19-szamol!$O$18+2)/100)</f>
        <v>3.28</v>
      </c>
      <c r="B78" s="8">
        <f>IF(A78="","",szamol!$A$3*A78*A78+szamol!$B$3*A78+szamol!$C$3)</f>
        <v>0.35839999999999961</v>
      </c>
      <c r="C78" s="8">
        <f>IF(A78="","",szamol!$D$3*A78*A78+szamol!$E$3*A78+szamol!$F$3)</f>
        <v>1.5599999999999996</v>
      </c>
      <c r="D78" s="11">
        <f t="shared" si="1"/>
        <v>0.22974358974358955</v>
      </c>
    </row>
    <row r="79" spans="1:4" ht="15" thickBot="1" x14ac:dyDescent="0.35">
      <c r="A79" s="8">
        <f>IF(szamol!$O$18="","",szamol!$O$18-1+(ROW()-2)*(szamol!$O$19-szamol!$O$18+2)/100)</f>
        <v>3.31</v>
      </c>
      <c r="B79" s="8">
        <f>IF(A79="","",szamol!$A$3*A79*A79+szamol!$B$3*A79+szamol!$C$3)</f>
        <v>0.40610000000000035</v>
      </c>
      <c r="C79" s="8">
        <f>IF(A79="","",szamol!$D$3*A79*A79+szamol!$E$3*A79+szamol!$F$3)</f>
        <v>1.62</v>
      </c>
      <c r="D79" s="11">
        <f t="shared" si="1"/>
        <v>0.25067901234567919</v>
      </c>
    </row>
    <row r="80" spans="1:4" ht="15" thickBot="1" x14ac:dyDescent="0.35">
      <c r="A80" s="8">
        <f>IF(szamol!$O$18="","",szamol!$O$18-1+(ROW()-2)*(szamol!$O$19-szamol!$O$18+2)/100)</f>
        <v>3.34</v>
      </c>
      <c r="B80" s="8">
        <f>IF(A80="","",szamol!$A$3*A80*A80+szamol!$B$3*A80+szamol!$C$3)</f>
        <v>0.45560000000000045</v>
      </c>
      <c r="C80" s="8">
        <f>IF(A80="","",szamol!$D$3*A80*A80+szamol!$E$3*A80+szamol!$F$3)</f>
        <v>1.6799999999999997</v>
      </c>
      <c r="D80" s="11">
        <f t="shared" si="1"/>
        <v>0.27119047619047648</v>
      </c>
    </row>
    <row r="81" spans="1:4" ht="15" thickBot="1" x14ac:dyDescent="0.35">
      <c r="A81" s="8">
        <f>IF(szamol!$O$18="","",szamol!$O$18-1+(ROW()-2)*(szamol!$O$19-szamol!$O$18+2)/100)</f>
        <v>3.37</v>
      </c>
      <c r="B81" s="8">
        <f>IF(A81="","",szamol!$A$3*A81*A81+szamol!$B$3*A81+szamol!$C$3)</f>
        <v>0.50689999999999991</v>
      </c>
      <c r="C81" s="8">
        <f>IF(A81="","",szamol!$D$3*A81*A81+szamol!$E$3*A81+szamol!$F$3)</f>
        <v>1.7400000000000002</v>
      </c>
      <c r="D81" s="11">
        <f t="shared" si="1"/>
        <v>0.29132183908045967</v>
      </c>
    </row>
    <row r="82" spans="1:4" ht="15" thickBot="1" x14ac:dyDescent="0.35">
      <c r="A82" s="8">
        <f>IF(szamol!$O$18="","",szamol!$O$18-1+(ROW()-2)*(szamol!$O$19-szamol!$O$18+2)/100)</f>
        <v>3.4</v>
      </c>
      <c r="B82" s="8">
        <f>IF(A82="","",szamol!$A$3*A82*A82+szamol!$B$3*A82+szamol!$C$3)</f>
        <v>0.55999999999999872</v>
      </c>
      <c r="C82" s="8">
        <f>IF(A82="","",szamol!$D$3*A82*A82+szamol!$E$3*A82+szamol!$F$3)</f>
        <v>1.7999999999999998</v>
      </c>
      <c r="D82" s="11">
        <f t="shared" si="1"/>
        <v>0.31111111111111045</v>
      </c>
    </row>
    <row r="83" spans="1:4" ht="15" thickBot="1" x14ac:dyDescent="0.35">
      <c r="A83" s="8">
        <f>IF(szamol!$O$18="","",szamol!$O$18-1+(ROW()-2)*(szamol!$O$19-szamol!$O$18+2)/100)</f>
        <v>3.43</v>
      </c>
      <c r="B83" s="8">
        <f>IF(A83="","",szamol!$A$3*A83*A83+szamol!$B$3*A83+szamol!$C$3)</f>
        <v>0.61489999999999867</v>
      </c>
      <c r="C83" s="8">
        <f>IF(A83="","",szamol!$D$3*A83*A83+szamol!$E$3*A83+szamol!$F$3)</f>
        <v>1.8600000000000003</v>
      </c>
      <c r="D83" s="11">
        <f t="shared" si="1"/>
        <v>0.33059139784946162</v>
      </c>
    </row>
    <row r="84" spans="1:4" ht="15" thickBot="1" x14ac:dyDescent="0.35">
      <c r="A84" s="8">
        <f>IF(szamol!$O$18="","",szamol!$O$18-1+(ROW()-2)*(szamol!$O$19-szamol!$O$18+2)/100)</f>
        <v>3.46</v>
      </c>
      <c r="B84" s="8">
        <f>IF(A84="","",szamol!$A$3*A84*A84+szamol!$B$3*A84+szamol!$C$3)</f>
        <v>0.67159999999999975</v>
      </c>
      <c r="C84" s="8">
        <f>IF(A84="","",szamol!$D$3*A84*A84+szamol!$E$3*A84+szamol!$F$3)</f>
        <v>1.92</v>
      </c>
      <c r="D84" s="11">
        <f t="shared" si="1"/>
        <v>0.34979166666666656</v>
      </c>
    </row>
    <row r="85" spans="1:4" ht="15" thickBot="1" x14ac:dyDescent="0.35">
      <c r="A85" s="8">
        <f>IF(szamol!$O$18="","",szamol!$O$18-1+(ROW()-2)*(szamol!$O$19-szamol!$O$18+2)/100)</f>
        <v>3.49</v>
      </c>
      <c r="B85" s="8">
        <f>IF(A85="","",szamol!$A$3*A85*A85+szamol!$B$3*A85+szamol!$C$3)</f>
        <v>0.73009999999999842</v>
      </c>
      <c r="C85" s="8">
        <f>IF(A85="","",szamol!$D$3*A85*A85+szamol!$E$3*A85+szamol!$F$3)</f>
        <v>1.9800000000000004</v>
      </c>
      <c r="D85" s="11">
        <f t="shared" si="1"/>
        <v>0.36873737373737286</v>
      </c>
    </row>
    <row r="86" spans="1:4" ht="15" thickBot="1" x14ac:dyDescent="0.35">
      <c r="A86" s="8">
        <f>IF(szamol!$O$18="","",szamol!$O$18-1+(ROW()-2)*(szamol!$O$19-szamol!$O$18+2)/100)</f>
        <v>3.52</v>
      </c>
      <c r="B86" s="8">
        <f>IF(A86="","",szamol!$A$3*A86*A86+szamol!$B$3*A86+szamol!$C$3)</f>
        <v>0.79039999999999822</v>
      </c>
      <c r="C86" s="8">
        <f>IF(A86="","",szamol!$D$3*A86*A86+szamol!$E$3*A86+szamol!$F$3)</f>
        <v>2.04</v>
      </c>
      <c r="D86" s="11">
        <f t="shared" si="1"/>
        <v>0.38745098039215597</v>
      </c>
    </row>
    <row r="87" spans="1:4" ht="15" thickBot="1" x14ac:dyDescent="0.35">
      <c r="A87" s="8">
        <f>IF(szamol!$O$18="","",szamol!$O$18-1+(ROW()-2)*(szamol!$O$19-szamol!$O$18+2)/100)</f>
        <v>3.55</v>
      </c>
      <c r="B87" s="8">
        <f>IF(A87="","",szamol!$A$3*A87*A87+szamol!$B$3*A87+szamol!$C$3)</f>
        <v>0.85249999999999915</v>
      </c>
      <c r="C87" s="8">
        <f>IF(A87="","",szamol!$D$3*A87*A87+szamol!$E$3*A87+szamol!$F$3)</f>
        <v>2.0999999999999996</v>
      </c>
      <c r="D87" s="11">
        <f t="shared" si="1"/>
        <v>0.40595238095238062</v>
      </c>
    </row>
    <row r="88" spans="1:4" ht="15" thickBot="1" x14ac:dyDescent="0.35">
      <c r="A88" s="8">
        <f>IF(szamol!$O$18="","",szamol!$O$18-1+(ROW()-2)*(szamol!$O$19-szamol!$O$18+2)/100)</f>
        <v>3.58</v>
      </c>
      <c r="B88" s="8">
        <f>IF(A88="","",szamol!$A$3*A88*A88+szamol!$B$3*A88+szamol!$C$3)</f>
        <v>0.91640000000000121</v>
      </c>
      <c r="C88" s="8">
        <f>IF(A88="","",szamol!$D$3*A88*A88+szamol!$E$3*A88+szamol!$F$3)</f>
        <v>2.16</v>
      </c>
      <c r="D88" s="11">
        <f t="shared" si="1"/>
        <v>0.42425925925925978</v>
      </c>
    </row>
    <row r="89" spans="1:4" ht="15" thickBot="1" x14ac:dyDescent="0.35">
      <c r="A89" s="8">
        <f>IF(szamol!$O$18="","",szamol!$O$18-1+(ROW()-2)*(szamol!$O$19-szamol!$O$18+2)/100)</f>
        <v>3.61</v>
      </c>
      <c r="B89" s="8">
        <f>IF(A89="","",szamol!$A$3*A89*A89+szamol!$B$3*A89+szamol!$C$3)</f>
        <v>0.98209999999999908</v>
      </c>
      <c r="C89" s="8">
        <f>IF(A89="","",szamol!$D$3*A89*A89+szamol!$E$3*A89+szamol!$F$3)</f>
        <v>2.2199999999999998</v>
      </c>
      <c r="D89" s="11">
        <f t="shared" si="1"/>
        <v>0.44238738738738703</v>
      </c>
    </row>
    <row r="90" spans="1:4" ht="15" thickBot="1" x14ac:dyDescent="0.35">
      <c r="A90" s="8">
        <f>IF(szamol!$O$18="","",szamol!$O$18-1+(ROW()-2)*(szamol!$O$19-szamol!$O$18+2)/100)</f>
        <v>3.64</v>
      </c>
      <c r="B90" s="8">
        <f>IF(A90="","",szamol!$A$3*A90*A90+szamol!$B$3*A90+szamol!$C$3)</f>
        <v>1.0496000000000016</v>
      </c>
      <c r="C90" s="8">
        <f>IF(A90="","",szamol!$D$3*A90*A90+szamol!$E$3*A90+szamol!$F$3)</f>
        <v>2.2800000000000002</v>
      </c>
      <c r="D90" s="11">
        <f t="shared" si="1"/>
        <v>0.46035087719298312</v>
      </c>
    </row>
    <row r="91" spans="1:4" ht="15" thickBot="1" x14ac:dyDescent="0.35">
      <c r="A91" s="8">
        <f>IF(szamol!$O$18="","",szamol!$O$18-1+(ROW()-2)*(szamol!$O$19-szamol!$O$18+2)/100)</f>
        <v>3.67</v>
      </c>
      <c r="B91" s="8">
        <f>IF(A91="","",szamol!$A$3*A91*A91+szamol!$B$3*A91+szamol!$C$3)</f>
        <v>1.1188999999999982</v>
      </c>
      <c r="C91" s="8">
        <f>IF(A91="","",szamol!$D$3*A91*A91+szamol!$E$3*A91+szamol!$F$3)</f>
        <v>2.34</v>
      </c>
      <c r="D91" s="11">
        <f t="shared" si="1"/>
        <v>0.47816239316239245</v>
      </c>
    </row>
    <row r="92" spans="1:4" ht="15" thickBot="1" x14ac:dyDescent="0.35">
      <c r="A92" s="8">
        <f>IF(szamol!$O$18="","",szamol!$O$18-1+(ROW()-2)*(szamol!$O$19-szamol!$O$18+2)/100)</f>
        <v>3.7</v>
      </c>
      <c r="B92" s="8">
        <f>IF(A92="","",szamol!$A$3*A92*A92+szamol!$B$3*A92+szamol!$C$3)</f>
        <v>1.1900000000000013</v>
      </c>
      <c r="C92" s="8">
        <f>IF(A92="","",szamol!$D$3*A92*A92+szamol!$E$3*A92+szamol!$F$3)</f>
        <v>2.4000000000000004</v>
      </c>
      <c r="D92" s="11">
        <f t="shared" si="1"/>
        <v>0.49583333333333379</v>
      </c>
    </row>
    <row r="93" spans="1:4" ht="15" thickBot="1" x14ac:dyDescent="0.35">
      <c r="A93" s="8">
        <f>IF(szamol!$O$18="","",szamol!$O$18-1+(ROW()-2)*(szamol!$O$19-szamol!$O$18+2)/100)</f>
        <v>3.73</v>
      </c>
      <c r="B93" s="8">
        <f>IF(A93="","",szamol!$A$3*A93*A93+szamol!$B$3*A93+szamol!$C$3)</f>
        <v>1.2629000000000019</v>
      </c>
      <c r="C93" s="8">
        <f>IF(A93="","",szamol!$D$3*A93*A93+szamol!$E$3*A93+szamol!$F$3)</f>
        <v>2.46</v>
      </c>
      <c r="D93" s="11">
        <f t="shared" si="1"/>
        <v>0.51337398373983822</v>
      </c>
    </row>
    <row r="94" spans="1:4" ht="15" thickBot="1" x14ac:dyDescent="0.35">
      <c r="A94" s="8">
        <f>IF(szamol!$O$18="","",szamol!$O$18-1+(ROW()-2)*(szamol!$O$19-szamol!$O$18+2)/100)</f>
        <v>3.76</v>
      </c>
      <c r="B94" s="8">
        <f>IF(A94="","",szamol!$A$3*A94*A94+szamol!$B$3*A94+szamol!$C$3)</f>
        <v>1.3376000000000019</v>
      </c>
      <c r="C94" s="8">
        <f>IF(A94="","",szamol!$D$3*A94*A94+szamol!$E$3*A94+szamol!$F$3)</f>
        <v>2.5199999999999996</v>
      </c>
      <c r="D94" s="11">
        <f t="shared" si="1"/>
        <v>0.53079365079365159</v>
      </c>
    </row>
    <row r="95" spans="1:4" ht="15" thickBot="1" x14ac:dyDescent="0.35">
      <c r="A95" s="8">
        <f>IF(szamol!$O$18="","",szamol!$O$18-1+(ROW()-2)*(szamol!$O$19-szamol!$O$18+2)/100)</f>
        <v>3.79</v>
      </c>
      <c r="B95" s="8">
        <f>IF(A95="","",szamol!$A$3*A95*A95+szamol!$B$3*A95+szamol!$C$3)</f>
        <v>1.4141000000000012</v>
      </c>
      <c r="C95" s="8">
        <f>IF(A95="","",szamol!$D$3*A95*A95+szamol!$E$3*A95+szamol!$F$3)</f>
        <v>2.58</v>
      </c>
      <c r="D95" s="11">
        <f t="shared" si="1"/>
        <v>0.54810077519379896</v>
      </c>
    </row>
    <row r="96" spans="1:4" ht="15" thickBot="1" x14ac:dyDescent="0.35">
      <c r="A96" s="8">
        <f>IF(szamol!$O$18="","",szamol!$O$18-1+(ROW()-2)*(szamol!$O$19-szamol!$O$18+2)/100)</f>
        <v>3.82</v>
      </c>
      <c r="B96" s="8">
        <f>IF(A96="","",szamol!$A$3*A96*A96+szamol!$B$3*A96+szamol!$C$3)</f>
        <v>1.4924000000000017</v>
      </c>
      <c r="C96" s="8">
        <f>IF(A96="","",szamol!$D$3*A96*A96+szamol!$E$3*A96+szamol!$F$3)</f>
        <v>2.6399999999999997</v>
      </c>
      <c r="D96" s="11">
        <f t="shared" si="1"/>
        <v>0.56530303030303097</v>
      </c>
    </row>
    <row r="97" spans="1:4" ht="15" thickBot="1" x14ac:dyDescent="0.35">
      <c r="A97" s="8">
        <f>IF(szamol!$O$18="","",szamol!$O$18-1+(ROW()-2)*(szamol!$O$19-szamol!$O$18+2)/100)</f>
        <v>3.85</v>
      </c>
      <c r="B97" s="8">
        <f>IF(A97="","",szamol!$A$3*A97*A97+szamol!$B$3*A97+szamol!$C$3)</f>
        <v>1.5725000000000016</v>
      </c>
      <c r="C97" s="8">
        <f>IF(A97="","",szamol!$D$3*A97*A97+szamol!$E$3*A97+szamol!$F$3)</f>
        <v>2.7</v>
      </c>
      <c r="D97" s="11">
        <f t="shared" si="1"/>
        <v>0.58240740740740793</v>
      </c>
    </row>
    <row r="98" spans="1:4" ht="15" thickBot="1" x14ac:dyDescent="0.35">
      <c r="A98" s="8">
        <f>IF(szamol!$O$18="","",szamol!$O$18-1+(ROW()-2)*(szamol!$O$19-szamol!$O$18+2)/100)</f>
        <v>3.88</v>
      </c>
      <c r="B98" s="8">
        <f>IF(A98="","",szamol!$A$3*A98*A98+szamol!$B$3*A98+szamol!$C$3)</f>
        <v>1.6544000000000008</v>
      </c>
      <c r="C98" s="8">
        <f>IF(A98="","",szamol!$D$3*A98*A98+szamol!$E$3*A98+szamol!$F$3)</f>
        <v>2.76</v>
      </c>
      <c r="D98" s="11">
        <f t="shared" si="1"/>
        <v>0.59942028985507279</v>
      </c>
    </row>
    <row r="99" spans="1:4" ht="15" thickBot="1" x14ac:dyDescent="0.35">
      <c r="A99" s="8">
        <f>IF(szamol!$O$18="","",szamol!$O$18-1+(ROW()-2)*(szamol!$O$19-szamol!$O$18+2)/100)</f>
        <v>3.91</v>
      </c>
      <c r="B99" s="8">
        <f>IF(A99="","",szamol!$A$3*A99*A99+szamol!$B$3*A99+szamol!$C$3)</f>
        <v>1.7381000000000011</v>
      </c>
      <c r="C99" s="8">
        <f>IF(A99="","",szamol!$D$3*A99*A99+szamol!$E$3*A99+szamol!$F$3)</f>
        <v>2.8200000000000003</v>
      </c>
      <c r="D99" s="11">
        <f t="shared" si="1"/>
        <v>0.61634751773049679</v>
      </c>
    </row>
    <row r="100" spans="1:4" ht="15" thickBot="1" x14ac:dyDescent="0.35">
      <c r="A100" s="8">
        <f>IF(szamol!$O$18="","",szamol!$O$18-1+(ROW()-2)*(szamol!$O$19-szamol!$O$18+2)/100)</f>
        <v>3.94</v>
      </c>
      <c r="B100" s="8">
        <f>IF(A100="","",szamol!$A$3*A100*A100+szamol!$B$3*A100+szamol!$C$3)</f>
        <v>1.8236000000000008</v>
      </c>
      <c r="C100" s="8">
        <f>IF(A100="","",szamol!$D$3*A100*A100+szamol!$E$3*A100+szamol!$F$3)</f>
        <v>2.88</v>
      </c>
      <c r="D100" s="11">
        <f t="shared" si="1"/>
        <v>0.63319444444444473</v>
      </c>
    </row>
    <row r="101" spans="1:4" ht="15" thickBot="1" x14ac:dyDescent="0.35">
      <c r="A101" s="8">
        <f>IF(szamol!$O$18="","",szamol!$O$18-1+(ROW()-2)*(szamol!$O$19-szamol!$O$18+2)/100)</f>
        <v>3.97</v>
      </c>
      <c r="B101" s="8">
        <f>IF(A101="","",szamol!$A$3*A101*A101+szamol!$B$3*A101+szamol!$C$3)</f>
        <v>1.9108999999999998</v>
      </c>
      <c r="C101" s="8">
        <f>IF(A101="","",szamol!$D$3*A101*A101+szamol!$E$3*A101+szamol!$F$3)</f>
        <v>2.9400000000000004</v>
      </c>
      <c r="D101" s="11">
        <f t="shared" si="1"/>
        <v>0.64996598639455772</v>
      </c>
    </row>
    <row r="102" spans="1:4" ht="15" thickBot="1" x14ac:dyDescent="0.35">
      <c r="A102" s="8">
        <f>IF(szamol!$O$18="","",szamol!$O$18-1+(ROW()-2)*(szamol!$O$19-szamol!$O$18+2)/100)</f>
        <v>4</v>
      </c>
      <c r="B102" s="8">
        <f>IF(A102="","",szamol!$A$3*A102*A102+szamol!$B$3*A102+szamol!$C$3)</f>
        <v>2</v>
      </c>
      <c r="C102" s="8">
        <f>IF(A102="","",szamol!$D$3*A102*A102+szamol!$E$3*A102+szamol!$F$3)</f>
        <v>3</v>
      </c>
      <c r="D102" s="11">
        <f t="shared" si="1"/>
        <v>0.66666666666666663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Diagramok</vt:lpstr>
      </vt:variant>
      <vt:variant>
        <vt:i4>1</vt:i4>
      </vt:variant>
    </vt:vector>
  </HeadingPairs>
  <TitlesOfParts>
    <vt:vector size="4" baseType="lpstr">
      <vt:lpstr>szamol</vt:lpstr>
      <vt:lpstr>kiértékelő</vt:lpstr>
      <vt:lpstr>értéktáblázat</vt:lpstr>
      <vt:lpstr>Diagram1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Szabó Imre (External)</cp:lastModifiedBy>
  <dcterms:created xsi:type="dcterms:W3CDTF">2026-04-05T19:19:21Z</dcterms:created>
  <dcterms:modified xsi:type="dcterms:W3CDTF">2026-04-15T01:25:09Z</dcterms:modified>
</cp:coreProperties>
</file>